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итулка" sheetId="1" r:id="rId1"/>
    <sheet name="бюджет" sheetId="2" state="hidden" r:id="rId2"/>
    <sheet name="план 18_19" sheetId="3" r:id="rId3"/>
    <sheet name="1" sheetId="4" state="hidden" r:id="rId4"/>
    <sheet name="2а" sheetId="5" state="hidden" r:id="rId5"/>
    <sheet name="2б" sheetId="6" state="hidden" r:id="rId6"/>
    <sheet name="3" sheetId="7" state="hidden" r:id="rId7"/>
    <sheet name="4а" sheetId="8" state="hidden" r:id="rId8"/>
    <sheet name="4б" sheetId="9" state="hidden" r:id="rId9"/>
  </sheets>
  <definedNames>
    <definedName name="_xlnm.Print_Titles" localSheetId="2">'план 18_19'!$8:$8</definedName>
    <definedName name="_xlnm.Print_Area" localSheetId="3">'1'!$A$1:$AX$17</definedName>
    <definedName name="_xlnm.Print_Area" localSheetId="4">'2а'!$A$1:$AY$17</definedName>
    <definedName name="_xlnm.Print_Area" localSheetId="5">'2б'!$A$1:$AY$17</definedName>
    <definedName name="_xlnm.Print_Area" localSheetId="6">'3'!$A$1:$AY$19</definedName>
    <definedName name="_xlnm.Print_Area" localSheetId="7">'4а'!$A$1:$AY$18</definedName>
    <definedName name="_xlnm.Print_Area" localSheetId="8">'4б'!$A$1:$AY$17</definedName>
    <definedName name="_xlnm.Print_Area" localSheetId="1">'бюджет'!$A$1:$J$21</definedName>
    <definedName name="_xlnm.Print_Area" localSheetId="2">'план 18_19'!$A$1:$Y$181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<sst xmlns="http://schemas.openxmlformats.org/spreadsheetml/2006/main" count="1531" uniqueCount="397">
  <si>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</si>
  <si>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</si>
  <si>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</si>
  <si>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</si>
  <si>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</si>
  <si>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</si>
  <si>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</si>
  <si>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</si>
  <si>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</si>
  <si>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</si>
  <si>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</si>
  <si>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</si>
  <si>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</si>
  <si>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</si>
  <si>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</si>
  <si>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</si>
  <si>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</si>
  <si>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</si>
  <si>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</si>
  <si>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</si>
  <si>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</si>
  <si>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</si>
  <si>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</si>
  <si>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</si>
  <si>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</si>
  <si>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</si>
  <si>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</si>
  <si>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</si>
  <si>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</si>
  <si>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</si>
  <si>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</si>
  <si>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</si>
  <si>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</si>
  <si>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</si>
  <si>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</si>
  <si>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</si>
  <si>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</si>
  <si>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</si>
  <si>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</si>
  <si>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</si>
  <si>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</si>
  <si>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</si>
  <si>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</si>
  <si>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</si>
  <si>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</si>
  <si>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Разом: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</si>
  <si>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</si>
  <si>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</si>
  <si>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</si>
  <si>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</si>
  <si>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</si>
  <si>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</si>
  <si>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</si>
  <si>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</si>
  <si>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</si>
  <si>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</si>
  <si>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</si>
  <si>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</si>
  <si>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</si>
  <si>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</si>
  <si>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</si>
  <si>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</si>
  <si>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</si>
  <si>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 xml:space="preserve">1.1.  Гуманітарні та соціально-економічні дисципліни  </t>
  </si>
  <si>
    <t xml:space="preserve">1.2 Дисципліни природничо-наукової (фундаментальної) підготовки   </t>
  </si>
  <si>
    <t>Разом п.1.1:</t>
  </si>
  <si>
    <t>Разом :</t>
  </si>
  <si>
    <t>Разом п.1.2 :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</si>
  <si>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</si>
  <si>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</si>
  <si>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</si>
  <si>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>Разом п.1.3.:</t>
  </si>
  <si>
    <t xml:space="preserve"> Кількість курсових проектів</t>
  </si>
  <si>
    <t>Разом вибіркова частина:</t>
  </si>
  <si>
    <t>І . ГРАФІК НАВЧАЛЬНОГО ПРОЦЕСУ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</si>
  <si>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</si>
  <si>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</si>
  <si>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</si>
  <si>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</si>
  <si>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</si>
  <si>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</si>
  <si>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</si>
  <si>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</si>
  <si>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</si>
  <si>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</si>
  <si>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</si>
  <si>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</si>
  <si>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</si>
  <si>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</si>
  <si>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</si>
  <si>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</si>
  <si>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</si>
  <si>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</si>
  <si>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</si>
  <si>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</si>
  <si>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</si>
  <si>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</si>
  <si>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</si>
  <si>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</si>
  <si>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</si>
  <si>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</si>
  <si>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</si>
  <si>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</si>
  <si>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</si>
  <si>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</si>
  <si>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</si>
  <si>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</si>
  <si>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</si>
  <si>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</si>
  <si>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</si>
  <si>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</si>
  <si>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</si>
  <si>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</si>
  <si>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</si>
  <si>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</si>
  <si>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</si>
  <si>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Виконання дипломн. проекту</t>
  </si>
  <si>
    <t>Держ. атест.</t>
  </si>
  <si>
    <t>Кані-кули</t>
  </si>
  <si>
    <t>Назва
 практики</t>
  </si>
  <si>
    <t>Захист дипломного проекту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</si>
  <si>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</si>
  <si>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</si>
  <si>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</si>
  <si>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</si>
  <si>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</si>
  <si>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</si>
  <si>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</si>
  <si>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</si>
  <si>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</si>
  <si>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</si>
  <si>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</si>
  <si>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</si>
  <si>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</si>
  <si>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</si>
  <si>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</si>
  <si>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</si>
  <si>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</si>
  <si>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</si>
  <si>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</si>
  <si>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</si>
  <si>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</si>
  <si>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</si>
  <si>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</si>
  <si>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</si>
  <si>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1.2.9</t>
  </si>
  <si>
    <t>1.2.10</t>
  </si>
  <si>
    <t>2 ВИБІРКОВІ НАВЧАЛЬНІ ДИСЦИПЛІНИ</t>
  </si>
  <si>
    <t>3.1</t>
  </si>
  <si>
    <t>3.2</t>
  </si>
  <si>
    <t>3.3</t>
  </si>
  <si>
    <t>3.4</t>
  </si>
  <si>
    <t>4.1</t>
  </si>
  <si>
    <t>Разом 4:</t>
  </si>
  <si>
    <t>2.2.2.2.2</t>
  </si>
  <si>
    <t>2.2.2.2.3</t>
  </si>
  <si>
    <t>3. ПРАКТИЧНА ПІДГОТОВКА</t>
  </si>
  <si>
    <t>4. ДЕРЖАВНА АТЕСТАЦІЯ</t>
  </si>
  <si>
    <t>Срок навчання - 4 роки</t>
  </si>
  <si>
    <t xml:space="preserve">На основі повної загальної середньої освіти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</si>
  <si>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ДЕРЖАВНА АТЕСТАЦІЯ</t>
  </si>
  <si>
    <t>Форма державної атестації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</si>
  <si>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</si>
  <si>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</si>
  <si>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</si>
  <si>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</si>
  <si>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</si>
  <si>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</si>
  <si>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</si>
  <si>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</si>
  <si>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</si>
  <si>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</si>
  <si>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</si>
  <si>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</si>
  <si>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</si>
  <si>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</si>
  <si>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Теорія ймовірностей та математична статистика</t>
  </si>
  <si>
    <t>1.2.6.1</t>
  </si>
  <si>
    <t>1.2.6.2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</si>
  <si>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</si>
  <si>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</si>
  <si>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</si>
  <si>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</si>
  <si>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</si>
  <si>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</si>
  <si>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</si>
  <si>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</si>
  <si>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</si>
  <si>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</si>
  <si>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</si>
  <si>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</si>
  <si>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</si>
  <si>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</si>
  <si>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</si>
  <si>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</si>
  <si>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</si>
  <si>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</si>
  <si>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</si>
  <si>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</si>
  <si>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</si>
  <si>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1.3.5</t>
  </si>
  <si>
    <t>1.3.6</t>
  </si>
  <si>
    <t>1.3.5.1</t>
  </si>
  <si>
    <t>1.3.5.2</t>
  </si>
  <si>
    <t>1.3.5.3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</si>
  <si>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</si>
  <si>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</si>
  <si>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</si>
  <si>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</si>
  <si>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</si>
  <si>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</si>
  <si>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</si>
  <si>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</si>
  <si>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1.3.10</t>
  </si>
  <si>
    <t>1.3.11</t>
  </si>
  <si>
    <t>1.3.9.1</t>
  </si>
  <si>
    <t>1.3.9.2</t>
  </si>
  <si>
    <t>1.3.11.1</t>
  </si>
  <si>
    <t>1.3.11.2</t>
  </si>
  <si>
    <t>1.3.11.3</t>
  </si>
  <si>
    <t>1.3.11.4</t>
  </si>
  <si>
    <t>1.3.12</t>
  </si>
  <si>
    <t>1.3.13</t>
  </si>
  <si>
    <t>1.3.14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</si>
  <si>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</si>
  <si>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</si>
  <si>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</si>
  <si>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</si>
  <si>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</si>
  <si>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</si>
  <si>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</si>
  <si>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</si>
  <si>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</si>
  <si>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</si>
  <si>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</si>
  <si>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</si>
  <si>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Інформаційні системи і технології у банківській діяльності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</si>
  <si>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</si>
  <si>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</si>
  <si>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</si>
  <si>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</si>
  <si>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</si>
  <si>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Разом 3:</t>
  </si>
  <si>
    <t>1. ОБОВ'ЯЗКОВІ НАВЧАЛЬНІ ДИСЦИПЛІНИ</t>
  </si>
  <si>
    <t>Основи охорони праці та безпека життєдіяльності</t>
  </si>
  <si>
    <t>1.3.10.1</t>
  </si>
  <si>
    <t>1.3.10.2</t>
  </si>
  <si>
    <t>Разом п.1.1 та п. 1.2 :</t>
  </si>
  <si>
    <t>1.2.1.1</t>
  </si>
  <si>
    <t>1.2.1.2</t>
  </si>
  <si>
    <t xml:space="preserve"> Кількість кредитів</t>
  </si>
  <si>
    <t>2.1. Гуманітарні та соціально-економічні дисципліни (факультативні)</t>
  </si>
  <si>
    <t>Разом</t>
  </si>
  <si>
    <t xml:space="preserve">2.2. Дисципліни професійної підготовки 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</si>
  <si>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</si>
  <si>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</si>
  <si>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</si>
  <si>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</si>
  <si>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</si>
  <si>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</si>
  <si>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</si>
  <si>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</si>
  <si>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</si>
  <si>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2.2.11</t>
  </si>
  <si>
    <t>2.2.2. Дисципліни траекторій підготовки</t>
  </si>
  <si>
    <t>1.3. Дисципліни професійної підготовки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</si>
  <si>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</si>
  <si>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</si>
  <si>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</si>
  <si>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</si>
  <si>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</si>
  <si>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</si>
  <si>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</si>
  <si>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2.2.2.3.2</t>
  </si>
  <si>
    <t>2.2.2.3.3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</si>
  <si>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</si>
  <si>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</si>
  <si>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</si>
  <si>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</si>
  <si>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</si>
  <si>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1.2.4.1</t>
  </si>
  <si>
    <t>1.2.4.2</t>
  </si>
  <si>
    <t>1.2.7.1</t>
  </si>
  <si>
    <t>1.2.7.2</t>
  </si>
  <si>
    <t>1.2.7.3</t>
  </si>
  <si>
    <t>1.2.10.1</t>
  </si>
  <si>
    <t>1.2.10.2</t>
  </si>
  <si>
    <t>Примітка:    ф*, с* - факультатив (секційні заняття) ,                                 ** - щорічне оцінювання фізичної підготовки студентів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</si>
  <si>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</si>
  <si>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</si>
  <si>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</si>
  <si>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</si>
  <si>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</si>
  <si>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</si>
  <si>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</si>
  <si>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</si>
  <si>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</si>
  <si>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</si>
  <si>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</si>
  <si>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</si>
  <si>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</si>
  <si>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</si>
  <si>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</si>
  <si>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</si>
  <si>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</si>
  <si>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</si>
  <si>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</si>
  <si>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</si>
  <si>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</si>
  <si>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</si>
  <si>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</si>
  <si>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</si>
  <si>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</si>
  <si>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</si>
  <si>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</si>
  <si>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</si>
  <si>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</si>
  <si>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</si>
  <si>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</si>
  <si>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</si>
  <si>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</si>
  <si>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</si>
  <si>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</si>
  <si>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</si>
  <si>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</si>
  <si>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</si>
  <si>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</si>
  <si>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</si>
  <si>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</si>
  <si>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</si>
  <si>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</si>
  <si>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</si>
  <si>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</si>
  <si>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</si>
  <si>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</si>
  <si>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</si>
  <si>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</si>
  <si>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</si>
  <si>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</si>
  <si>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</si>
  <si>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</si>
  <si>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</si>
  <si>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2а березень</t>
  </si>
  <si>
    <t>6б л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</si>
  <si>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</si>
  <si>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</si>
  <si>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</si>
  <si>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</si>
  <si>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</si>
  <si>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</si>
  <si>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</si>
  <si>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</si>
  <si>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</si>
  <si>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</si>
  <si>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</si>
  <si>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</si>
  <si>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</si>
  <si>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Зав. кафедри ІСПР</t>
  </si>
  <si>
    <t>О.Ф. Єнікєєв</t>
  </si>
  <si>
    <t xml:space="preserve">V. План навчального процесу на 2018/2019 навчальний рік      </t>
  </si>
  <si>
    <t>Комп'ютерна графіка</t>
  </si>
  <si>
    <t>Інформатика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</si>
  <si>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</si>
  <si>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>спеціалізація:</t>
    </r>
    <r>
      <rPr>
        <b/>
        <sz val="20"/>
        <rFont val="Times New Roman"/>
        <family val="1"/>
      </rPr>
      <t xml:space="preserve"> Інформаційні системи та технології</t>
    </r>
  </si>
  <si>
    <t>Кваліфікація: баклавр з інформаційних систем та технологій</t>
  </si>
  <si>
    <t>2.2.2.2. Траєкторія"Iнтернет-технологiї та web-дизайн"</t>
  </si>
  <si>
    <t>2.2.2.1. Траєкторія "Інформаційні системи та технології в економіці"</t>
  </si>
  <si>
    <t>Інформаційні системи та технології керування</t>
  </si>
  <si>
    <t>Програмування мобільних пристроїв</t>
  </si>
  <si>
    <t xml:space="preserve"> 2.2.11.1</t>
  </si>
  <si>
    <t xml:space="preserve"> 2.2.11.2</t>
  </si>
  <si>
    <t xml:space="preserve"> 2.2.11.3</t>
  </si>
  <si>
    <t xml:space="preserve"> 2.2.12</t>
  </si>
  <si>
    <t>1.3.12.1</t>
  </si>
  <si>
    <t>1.3.12.2</t>
  </si>
  <si>
    <t>протокол № 8</t>
  </si>
  <si>
    <t>"29  " березня    2018 р.</t>
  </si>
  <si>
    <t>А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</si>
  <si>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</si>
  <si>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2+102 год*</t>
  </si>
  <si>
    <t>7+102 год*</t>
  </si>
  <si>
    <t>* 1 доба на тиждень: 15 (9+8) тижнiв * 6 годин = 102 години</t>
  </si>
  <si>
    <t>Екзаменаційна сесія та проміж-ний контроль</t>
  </si>
  <si>
    <t>так</t>
  </si>
  <si>
    <t/>
  </si>
  <si>
    <t>викладач</t>
  </si>
  <si>
    <t>ІС-18-1, 1 семестр, 2018/2019 н.р.</t>
  </si>
  <si>
    <t>ІС-18-1, 2а семестр, 2018/2019 н.р.</t>
  </si>
  <si>
    <t>3</t>
  </si>
  <si>
    <t>ІС-18-1, 2б семестр, 2018/2019 н.р.</t>
  </si>
  <si>
    <t>ІС-17-1, 3 семестр, 2018/2019 н.р.</t>
  </si>
  <si>
    <t>Історія науки і техніки (в.в., вся група)</t>
  </si>
  <si>
    <t>ІС-17-1, 4а семестр, 2018/2019 н.р.</t>
  </si>
  <si>
    <t>Етика та естетика (в.в., вся група)</t>
  </si>
  <si>
    <t>Інформаційні війни (в.в., вся група)</t>
  </si>
  <si>
    <t>5</t>
  </si>
  <si>
    <t>ІС-17-1, 4б семестр, 2018/2019 н.р.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</si>
</sst>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_-;\-* #,##0_-;\ _-;_-@_-"/>
    <numFmt numFmtId="181" formatCode="#,##0;\-* #,##0_-;\ _-;_-@_-"/>
    <numFmt numFmtId="182" formatCode="0.0"/>
    <numFmt numFmtId="183" formatCode="#,##0.0_ ;\-#,##0.0\ "/>
    <numFmt numFmtId="184" formatCode="[$-FC19]d\ mmmm\ yyyy\ &quot;г.&quot;"/>
    <numFmt numFmtId="185" formatCode="#,##0_-;\-* #,##0_-;\ &quot;&quot;_-;_-@_-"/>
    <numFmt numFmtId="186" formatCode="0.000"/>
    <numFmt numFmtId="187" formatCode="mmm/yyyy"/>
    <numFmt numFmtId="188" formatCode="#,##0;\-* #,##0_-;\ &quot;&quot;_-;_-@_-"/>
    <numFmt numFmtId="189" formatCode="#,##0.0;\-* #,##0.0_-;\ &quot;&quot;_-;_-@_-"/>
  </numFmts>
  <fonts count="8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0"/>
      <name val="Times New Roman"/>
      <family val="1"/>
    </font>
    <font>
      <sz val="10"/>
      <color indexed="40"/>
      <name val="Times New Roman"/>
      <family val="1"/>
    </font>
    <font>
      <b/>
      <i/>
      <sz val="12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sz val="10"/>
      <color rgb="FF00B0F0"/>
      <name val="Times New Roman"/>
      <family val="1"/>
    </font>
    <font>
      <b/>
      <i/>
      <sz val="12"/>
      <color rgb="FF00B0F0"/>
      <name val="Times New Roman"/>
      <family val="1"/>
    </font>
    <font>
      <sz val="14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/>
      <top>
        <color indexed="63"/>
      </top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98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left" vertical="top" wrapText="1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horizontal="center" vertical="center" wrapText="1"/>
      <protection/>
    </xf>
    <xf numFmtId="180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1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5" fillId="0" borderId="0" xfId="53" applyFont="1">
      <alignment/>
      <protection/>
    </xf>
    <xf numFmtId="0" fontId="11" fillId="0" borderId="0" xfId="53" applyFont="1">
      <alignment/>
      <protection/>
    </xf>
    <xf numFmtId="0" fontId="19" fillId="0" borderId="0" xfId="53" applyFont="1">
      <alignment/>
      <protection/>
    </xf>
    <xf numFmtId="0" fontId="4" fillId="0" borderId="0" xfId="53" applyFont="1">
      <alignment/>
      <protection/>
    </xf>
    <xf numFmtId="0" fontId="14" fillId="0" borderId="0" xfId="53" applyFont="1">
      <alignment/>
      <protection/>
    </xf>
    <xf numFmtId="182" fontId="6" fillId="0" borderId="34" xfId="0" applyNumberFormat="1" applyFont="1" applyFill="1" applyBorder="1" applyAlignment="1" applyProtection="1">
      <alignment horizontal="center" vertical="center"/>
      <protection/>
    </xf>
    <xf numFmtId="182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80" fontId="2" fillId="0" borderId="3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182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82" fontId="6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82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56" applyFont="1">
      <alignment/>
      <protection/>
    </xf>
    <xf numFmtId="0" fontId="22" fillId="0" borderId="0" xfId="56" applyFont="1" applyAlignment="1">
      <alignment/>
      <protection/>
    </xf>
    <xf numFmtId="0" fontId="17" fillId="0" borderId="0" xfId="56" applyFont="1" applyBorder="1" applyAlignment="1">
      <alignment horizontal="center"/>
      <protection/>
    </xf>
    <xf numFmtId="0" fontId="16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2" fillId="0" borderId="0" xfId="56" applyFont="1" applyAlignment="1">
      <alignment horizontal="left"/>
      <protection/>
    </xf>
    <xf numFmtId="0" fontId="3" fillId="0" borderId="0" xfId="56" applyFont="1" applyAlignment="1">
      <alignment horizontal="left" vertical="center" wrapText="1"/>
      <protection/>
    </xf>
    <xf numFmtId="0" fontId="4" fillId="0" borderId="0" xfId="56" applyFont="1" applyBorder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3" fillId="0" borderId="29" xfId="56" applyFont="1" applyBorder="1" applyAlignment="1">
      <alignment horizontal="center"/>
      <protection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0" fillId="0" borderId="0" xfId="56" applyBorder="1" applyAlignment="1">
      <alignment horizontal="center" vertical="center"/>
      <protection/>
    </xf>
    <xf numFmtId="0" fontId="0" fillId="0" borderId="0" xfId="56" applyBorder="1" applyAlignment="1">
      <alignment horizontal="left" vertical="center"/>
      <protection/>
    </xf>
    <xf numFmtId="0" fontId="0" fillId="0" borderId="0" xfId="56" applyBorder="1" applyAlignment="1">
      <alignment vertical="center"/>
      <protection/>
    </xf>
    <xf numFmtId="0" fontId="0" fillId="0" borderId="0" xfId="56" applyBorder="1" applyAlignment="1">
      <alignment horizontal="right" vertical="center"/>
      <protection/>
    </xf>
    <xf numFmtId="0" fontId="2" fillId="0" borderId="0" xfId="56" applyFont="1" applyAlignment="1">
      <alignment horizontal="left"/>
      <protection/>
    </xf>
    <xf numFmtId="180" fontId="2" fillId="0" borderId="28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6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" fontId="6" fillId="0" borderId="63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justify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 applyProtection="1">
      <alignment horizontal="center" vertical="center" wrapText="1"/>
      <protection/>
    </xf>
    <xf numFmtId="0" fontId="2" fillId="0" borderId="73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vertical="justify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62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76" xfId="0" applyNumberFormat="1" applyFont="1" applyFill="1" applyBorder="1" applyAlignment="1">
      <alignment horizontal="center" vertical="center"/>
    </xf>
    <xf numFmtId="0" fontId="2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78" xfId="0" applyNumberFormat="1" applyFont="1" applyFill="1" applyBorder="1" applyAlignment="1" applyProtection="1">
      <alignment horizontal="center" vertical="center"/>
      <protection/>
    </xf>
    <xf numFmtId="0" fontId="2" fillId="0" borderId="70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/>
    </xf>
    <xf numFmtId="0" fontId="21" fillId="0" borderId="0" xfId="56" applyFont="1" applyBorder="1" applyAlignment="1">
      <alignment horizontal="left" vertical="center" wrapText="1"/>
      <protection/>
    </xf>
    <xf numFmtId="0" fontId="16" fillId="0" borderId="0" xfId="57" applyFont="1" applyAlignment="1">
      <alignment horizontal="left"/>
      <protection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1" fillId="0" borderId="86" xfId="0" applyFont="1" applyBorder="1" applyAlignment="1">
      <alignment horizontal="center"/>
    </xf>
    <xf numFmtId="0" fontId="31" fillId="0" borderId="87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180" fontId="6" fillId="0" borderId="68" xfId="0" applyNumberFormat="1" applyFont="1" applyFill="1" applyBorder="1" applyAlignment="1">
      <alignment horizontal="center" vertical="center" wrapText="1"/>
    </xf>
    <xf numFmtId="182" fontId="2" fillId="0" borderId="89" xfId="0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90" xfId="0" applyNumberFormat="1" applyFont="1" applyFill="1" applyBorder="1" applyAlignment="1" applyProtection="1">
      <alignment horizontal="center" vertical="center"/>
      <protection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left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1" fontId="2" fillId="0" borderId="92" xfId="0" applyNumberFormat="1" applyFont="1" applyFill="1" applyBorder="1" applyAlignment="1">
      <alignment horizontal="center" vertical="center" wrapText="1"/>
    </xf>
    <xf numFmtId="1" fontId="6" fillId="0" borderId="92" xfId="0" applyNumberFormat="1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0" fontId="2" fillId="0" borderId="96" xfId="0" applyNumberFormat="1" applyFont="1" applyFill="1" applyBorder="1" applyAlignment="1" applyProtection="1">
      <alignment horizontal="center" vertical="center"/>
      <protection/>
    </xf>
    <xf numFmtId="0" fontId="6" fillId="0" borderId="97" xfId="0" applyNumberFormat="1" applyFont="1" applyFill="1" applyBorder="1" applyAlignment="1" applyProtection="1">
      <alignment horizontal="center" vertical="center"/>
      <protection/>
    </xf>
    <xf numFmtId="0" fontId="6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99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 applyProtection="1">
      <alignment horizontal="center" vertical="center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03" xfId="0" applyNumberFormat="1" applyFont="1" applyFill="1" applyBorder="1" applyAlignment="1" applyProtection="1">
      <alignment horizontal="center" vertical="center"/>
      <protection/>
    </xf>
    <xf numFmtId="0" fontId="6" fillId="0" borderId="104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 applyProtection="1">
      <alignment horizontal="center" vertical="center"/>
      <protection/>
    </xf>
    <xf numFmtId="0" fontId="2" fillId="0" borderId="105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32" fillId="0" borderId="46" xfId="0" applyNumberFormat="1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" fontId="6" fillId="0" borderId="106" xfId="0" applyNumberFormat="1" applyFont="1" applyFill="1" applyBorder="1" applyAlignment="1" applyProtection="1">
      <alignment horizontal="center" vertical="center"/>
      <protection/>
    </xf>
    <xf numFmtId="180" fontId="2" fillId="0" borderId="106" xfId="0" applyNumberFormat="1" applyFont="1" applyFill="1" applyBorder="1" applyAlignment="1">
      <alignment horizontal="center" vertical="center" wrapText="1"/>
    </xf>
    <xf numFmtId="182" fontId="6" fillId="0" borderId="106" xfId="0" applyNumberFormat="1" applyFont="1" applyFill="1" applyBorder="1" applyAlignment="1" applyProtection="1">
      <alignment horizontal="center" vertical="center"/>
      <protection/>
    </xf>
    <xf numFmtId="0" fontId="2" fillId="0" borderId="77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1" fontId="2" fillId="0" borderId="71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" fontId="6" fillId="0" borderId="107" xfId="0" applyNumberFormat="1" applyFont="1" applyFill="1" applyBorder="1" applyAlignment="1" applyProtection="1">
      <alignment horizontal="center" vertical="center"/>
      <protection/>
    </xf>
    <xf numFmtId="1" fontId="6" fillId="0" borderId="108" xfId="0" applyNumberFormat="1" applyFont="1" applyFill="1" applyBorder="1" applyAlignment="1" applyProtection="1">
      <alignment horizontal="center" vertical="center"/>
      <protection/>
    </xf>
    <xf numFmtId="180" fontId="2" fillId="0" borderId="107" xfId="0" applyNumberFormat="1" applyFont="1" applyFill="1" applyBorder="1" applyAlignment="1">
      <alignment horizontal="center" vertical="center" wrapText="1"/>
    </xf>
    <xf numFmtId="180" fontId="2" fillId="0" borderId="108" xfId="0" applyNumberFormat="1" applyFont="1" applyFill="1" applyBorder="1" applyAlignment="1">
      <alignment horizontal="center" vertical="center" wrapText="1"/>
    </xf>
    <xf numFmtId="1" fontId="6" fillId="0" borderId="90" xfId="0" applyNumberFormat="1" applyFont="1" applyFill="1" applyBorder="1" applyAlignment="1" applyProtection="1">
      <alignment horizontal="center" vertical="center"/>
      <protection/>
    </xf>
    <xf numFmtId="1" fontId="6" fillId="0" borderId="109" xfId="0" applyNumberFormat="1" applyFont="1" applyFill="1" applyBorder="1" applyAlignment="1" applyProtection="1">
      <alignment horizontal="center" vertical="center"/>
      <protection/>
    </xf>
    <xf numFmtId="1" fontId="6" fillId="0" borderId="110" xfId="0" applyNumberFormat="1" applyFont="1" applyFill="1" applyBorder="1" applyAlignment="1" applyProtection="1">
      <alignment horizontal="center" vertical="center"/>
      <protection/>
    </xf>
    <xf numFmtId="180" fontId="2" fillId="0" borderId="77" xfId="0" applyNumberFormat="1" applyFont="1" applyFill="1" applyBorder="1" applyAlignment="1" applyProtection="1">
      <alignment vertical="center"/>
      <protection/>
    </xf>
    <xf numFmtId="180" fontId="2" fillId="0" borderId="68" xfId="0" applyNumberFormat="1" applyFont="1" applyFill="1" applyBorder="1" applyAlignment="1" applyProtection="1">
      <alignment vertical="center"/>
      <protection/>
    </xf>
    <xf numFmtId="180" fontId="2" fillId="0" borderId="69" xfId="0" applyNumberFormat="1" applyFont="1" applyFill="1" applyBorder="1" applyAlignment="1" applyProtection="1">
      <alignment vertical="center"/>
      <protection/>
    </xf>
    <xf numFmtId="182" fontId="2" fillId="0" borderId="70" xfId="0" applyNumberFormat="1" applyFont="1" applyFill="1" applyBorder="1" applyAlignment="1">
      <alignment horizontal="center" vertical="center" wrapText="1"/>
    </xf>
    <xf numFmtId="180" fontId="2" fillId="0" borderId="103" xfId="0" applyNumberFormat="1" applyFont="1" applyFill="1" applyBorder="1" applyAlignment="1">
      <alignment horizontal="center" vertical="center" wrapText="1"/>
    </xf>
    <xf numFmtId="180" fontId="2" fillId="0" borderId="104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0" fontId="2" fillId="0" borderId="112" xfId="0" applyNumberFormat="1" applyFont="1" applyFill="1" applyBorder="1" applyAlignment="1">
      <alignment horizontal="center" vertical="center" wrapText="1"/>
    </xf>
    <xf numFmtId="180" fontId="2" fillId="0" borderId="113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4" xfId="0" applyNumberFormat="1" applyFont="1" applyFill="1" applyBorder="1" applyAlignment="1">
      <alignment horizontal="center" vertical="center" wrapText="1"/>
    </xf>
    <xf numFmtId="180" fontId="2" fillId="0" borderId="115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justify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Fill="1" applyBorder="1" applyAlignment="1">
      <alignment horizontal="center" vertical="center" wrapText="1"/>
    </xf>
    <xf numFmtId="2" fontId="2" fillId="0" borderId="119" xfId="0" applyNumberFormat="1" applyFont="1" applyFill="1" applyBorder="1" applyAlignment="1">
      <alignment horizontal="center" vertical="center" wrapText="1"/>
    </xf>
    <xf numFmtId="0" fontId="2" fillId="0" borderId="120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1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right" vertical="center"/>
      <protection/>
    </xf>
    <xf numFmtId="0" fontId="2" fillId="0" borderId="122" xfId="0" applyFont="1" applyFill="1" applyBorder="1" applyAlignment="1" applyProtection="1">
      <alignment horizontal="right" vertical="center"/>
      <protection/>
    </xf>
    <xf numFmtId="1" fontId="2" fillId="0" borderId="74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1" fontId="2" fillId="0" borderId="122" xfId="0" applyNumberFormat="1" applyFont="1" applyFill="1" applyBorder="1" applyAlignment="1">
      <alignment horizontal="center" vertical="center" wrapText="1"/>
    </xf>
    <xf numFmtId="0" fontId="2" fillId="0" borderId="123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21" xfId="0" applyNumberFormat="1" applyFont="1" applyFill="1" applyBorder="1" applyAlignment="1">
      <alignment horizontal="center" vertical="center" wrapText="1"/>
    </xf>
    <xf numFmtId="0" fontId="2" fillId="0" borderId="1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49" fontId="6" fillId="0" borderId="63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/>
    </xf>
    <xf numFmtId="182" fontId="6" fillId="0" borderId="6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 applyProtection="1">
      <alignment vertical="center"/>
      <protection/>
    </xf>
    <xf numFmtId="180" fontId="5" fillId="0" borderId="29" xfId="0" applyNumberFormat="1" applyFont="1" applyFill="1" applyBorder="1" applyAlignment="1" applyProtection="1">
      <alignment vertical="center"/>
      <protection/>
    </xf>
    <xf numFmtId="181" fontId="3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vertical="center"/>
      <protection/>
    </xf>
    <xf numFmtId="49" fontId="6" fillId="0" borderId="76" xfId="0" applyNumberFormat="1" applyFont="1" applyFill="1" applyBorder="1" applyAlignment="1">
      <alignment horizontal="center" vertical="center"/>
    </xf>
    <xf numFmtId="0" fontId="6" fillId="0" borderId="124" xfId="0" applyFont="1" applyFill="1" applyBorder="1" applyAlignment="1" applyProtection="1">
      <alignment horizontal="right" vertical="center"/>
      <protection/>
    </xf>
    <xf numFmtId="49" fontId="6" fillId="0" borderId="59" xfId="0" applyNumberFormat="1" applyFont="1" applyFill="1" applyBorder="1" applyAlignment="1">
      <alignment horizontal="left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88" fontId="8" fillId="0" borderId="75" xfId="0" applyNumberFormat="1" applyFont="1" applyFill="1" applyBorder="1" applyAlignment="1" applyProtection="1">
      <alignment horizontal="center" vertical="center"/>
      <protection/>
    </xf>
    <xf numFmtId="182" fontId="2" fillId="0" borderId="59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82" fontId="2" fillId="0" borderId="41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center"/>
    </xf>
    <xf numFmtId="0" fontId="8" fillId="0" borderId="126" xfId="0" applyNumberFormat="1" applyFont="1" applyFill="1" applyBorder="1" applyAlignment="1" applyProtection="1">
      <alignment horizontal="center" vertical="center"/>
      <protection/>
    </xf>
    <xf numFmtId="2" fontId="2" fillId="0" borderId="52" xfId="0" applyNumberFormat="1" applyFont="1" applyFill="1" applyBorder="1" applyAlignment="1">
      <alignment horizontal="center" vertical="center" wrapText="1"/>
    </xf>
    <xf numFmtId="0" fontId="0" fillId="0" borderId="124" xfId="0" applyFont="1" applyFill="1" applyBorder="1" applyAlignment="1">
      <alignment horizontal="right" vertical="center"/>
    </xf>
    <xf numFmtId="181" fontId="8" fillId="0" borderId="10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85" fontId="2" fillId="0" borderId="47" xfId="0" applyNumberFormat="1" applyFont="1" applyFill="1" applyBorder="1" applyAlignment="1" applyProtection="1">
      <alignment horizontal="center" vertical="center" wrapText="1"/>
      <protection/>
    </xf>
    <xf numFmtId="185" fontId="2" fillId="0" borderId="39" xfId="0" applyNumberFormat="1" applyFont="1" applyFill="1" applyBorder="1" applyAlignment="1" applyProtection="1">
      <alignment horizontal="center" vertical="center" wrapText="1"/>
      <protection/>
    </xf>
    <xf numFmtId="182" fontId="6" fillId="0" borderId="127" xfId="0" applyNumberFormat="1" applyFont="1" applyFill="1" applyBorder="1" applyAlignment="1" applyProtection="1">
      <alignment horizontal="center" vertical="center"/>
      <protection/>
    </xf>
    <xf numFmtId="182" fontId="2" fillId="0" borderId="128" xfId="0" applyNumberFormat="1" applyFont="1" applyFill="1" applyBorder="1" applyAlignment="1" applyProtection="1">
      <alignment horizontal="center" vertical="center"/>
      <protection/>
    </xf>
    <xf numFmtId="182" fontId="2" fillId="0" borderId="129" xfId="0" applyNumberFormat="1" applyFont="1" applyFill="1" applyBorder="1" applyAlignment="1" applyProtection="1">
      <alignment horizontal="center" vertical="center"/>
      <protection/>
    </xf>
    <xf numFmtId="182" fontId="2" fillId="0" borderId="60" xfId="0" applyNumberFormat="1" applyFont="1" applyFill="1" applyBorder="1" applyAlignment="1" applyProtection="1">
      <alignment horizontal="center" vertical="center"/>
      <protection/>
    </xf>
    <xf numFmtId="182" fontId="6" fillId="0" borderId="130" xfId="0" applyNumberFormat="1" applyFont="1" applyFill="1" applyBorder="1" applyAlignment="1" applyProtection="1">
      <alignment horizontal="center" vertical="center"/>
      <protection/>
    </xf>
    <xf numFmtId="0" fontId="6" fillId="0" borderId="131" xfId="0" applyNumberFormat="1" applyFont="1" applyFill="1" applyBorder="1" applyAlignment="1" applyProtection="1">
      <alignment horizontal="center" vertical="center"/>
      <protection/>
    </xf>
    <xf numFmtId="0" fontId="6" fillId="0" borderId="132" xfId="0" applyNumberFormat="1" applyFont="1" applyFill="1" applyBorder="1" applyAlignment="1" applyProtection="1">
      <alignment horizontal="center" vertical="center"/>
      <protection/>
    </xf>
    <xf numFmtId="0" fontId="6" fillId="0" borderId="68" xfId="0" applyNumberFormat="1" applyFont="1" applyFill="1" applyBorder="1" applyAlignment="1" applyProtection="1">
      <alignment horizontal="center" vertical="center"/>
      <protection/>
    </xf>
    <xf numFmtId="0" fontId="6" fillId="0" borderId="133" xfId="0" applyNumberFormat="1" applyFont="1" applyFill="1" applyBorder="1" applyAlignment="1" applyProtection="1">
      <alignment horizontal="center" vertical="center"/>
      <protection/>
    </xf>
    <xf numFmtId="182" fontId="6" fillId="0" borderId="90" xfId="0" applyNumberFormat="1" applyFont="1" applyFill="1" applyBorder="1" applyAlignment="1" applyProtection="1">
      <alignment horizontal="center" vertical="center"/>
      <protection/>
    </xf>
    <xf numFmtId="182" fontId="6" fillId="0" borderId="109" xfId="0" applyNumberFormat="1" applyFont="1" applyFill="1" applyBorder="1" applyAlignment="1" applyProtection="1">
      <alignment horizontal="center" vertical="center"/>
      <protection/>
    </xf>
    <xf numFmtId="182" fontId="6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>
      <alignment vertical="justify" wrapText="1"/>
    </xf>
    <xf numFmtId="0" fontId="2" fillId="0" borderId="81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34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2" fillId="0" borderId="136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2" xfId="0" applyNumberFormat="1" applyFont="1" applyFill="1" applyBorder="1" applyAlignment="1">
      <alignment horizontal="center" vertical="center" wrapText="1"/>
    </xf>
    <xf numFmtId="0" fontId="2" fillId="0" borderId="137" xfId="0" applyFont="1" applyFill="1" applyBorder="1" applyAlignment="1">
      <alignment vertical="justify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2" fillId="0" borderId="140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vertical="center" wrapText="1"/>
    </xf>
    <xf numFmtId="0" fontId="6" fillId="0" borderId="100" xfId="0" applyFont="1" applyFill="1" applyBorder="1" applyAlignment="1">
      <alignment horizontal="center" vertical="center" wrapText="1"/>
    </xf>
    <xf numFmtId="182" fontId="6" fillId="0" borderId="103" xfId="0" applyNumberFormat="1" applyFont="1" applyFill="1" applyBorder="1" applyAlignment="1" applyProtection="1">
      <alignment horizontal="center" vertical="center"/>
      <protection/>
    </xf>
    <xf numFmtId="182" fontId="6" fillId="0" borderId="104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 applyProtection="1">
      <alignment horizontal="center" vertical="center"/>
      <protection/>
    </xf>
    <xf numFmtId="49" fontId="2" fillId="0" borderId="88" xfId="0" applyNumberFormat="1" applyFont="1" applyFill="1" applyBorder="1" applyAlignment="1" applyProtection="1">
      <alignment horizontal="center" vertical="center"/>
      <protection/>
    </xf>
    <xf numFmtId="0" fontId="8" fillId="0" borderId="141" xfId="0" applyNumberFormat="1" applyFont="1" applyFill="1" applyBorder="1" applyAlignment="1" applyProtection="1">
      <alignment horizontal="center" vertical="center"/>
      <protection/>
    </xf>
    <xf numFmtId="49" fontId="2" fillId="0" borderId="111" xfId="0" applyNumberFormat="1" applyFont="1" applyFill="1" applyBorder="1" applyAlignment="1" applyProtection="1">
      <alignment horizontal="center" vertical="center" wrapText="1"/>
      <protection/>
    </xf>
    <xf numFmtId="0" fontId="2" fillId="0" borderId="142" xfId="0" applyFont="1" applyFill="1" applyBorder="1" applyAlignment="1">
      <alignment vertical="justify" wrapText="1"/>
    </xf>
    <xf numFmtId="0" fontId="2" fillId="0" borderId="81" xfId="0" applyNumberFormat="1" applyFont="1" applyFill="1" applyBorder="1" applyAlignment="1">
      <alignment horizontal="center" vertical="center" wrapText="1"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vertical="center"/>
      <protection/>
    </xf>
    <xf numFmtId="180" fontId="2" fillId="0" borderId="38" xfId="0" applyNumberFormat="1" applyFont="1" applyFill="1" applyBorder="1" applyAlignment="1" applyProtection="1">
      <alignment vertical="center"/>
      <protection/>
    </xf>
    <xf numFmtId="180" fontId="2" fillId="0" borderId="17" xfId="0" applyNumberFormat="1" applyFont="1" applyFill="1" applyBorder="1" applyAlignment="1" applyProtection="1">
      <alignment vertical="center"/>
      <protection/>
    </xf>
    <xf numFmtId="180" fontId="2" fillId="0" borderId="36" xfId="0" applyNumberFormat="1" applyFont="1" applyFill="1" applyBorder="1" applyAlignment="1" applyProtection="1">
      <alignment vertical="center"/>
      <protection/>
    </xf>
    <xf numFmtId="182" fontId="2" fillId="0" borderId="3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0" fontId="2" fillId="0" borderId="143" xfId="0" applyNumberFormat="1" applyFont="1" applyFill="1" applyBorder="1" applyAlignment="1" applyProtection="1">
      <alignment vertical="center"/>
      <protection/>
    </xf>
    <xf numFmtId="180" fontId="2" fillId="0" borderId="116" xfId="0" applyNumberFormat="1" applyFont="1" applyFill="1" applyBorder="1" applyAlignment="1" applyProtection="1">
      <alignment vertical="center"/>
      <protection/>
    </xf>
    <xf numFmtId="185" fontId="2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vertical="center" wrapText="1"/>
      <protection/>
    </xf>
    <xf numFmtId="185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>
      <alignment vertical="center" wrapText="1"/>
    </xf>
    <xf numFmtId="185" fontId="2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>
      <alignment horizontal="center"/>
    </xf>
    <xf numFmtId="1" fontId="2" fillId="0" borderId="41" xfId="0" applyNumberFormat="1" applyFont="1" applyFill="1" applyBorder="1" applyAlignment="1">
      <alignment horizontal="center"/>
    </xf>
    <xf numFmtId="180" fontId="2" fillId="0" borderId="41" xfId="0" applyNumberFormat="1" applyFont="1" applyFill="1" applyBorder="1" applyAlignment="1" applyProtection="1">
      <alignment vertical="center"/>
      <protection/>
    </xf>
    <xf numFmtId="180" fontId="2" fillId="0" borderId="42" xfId="0" applyNumberFormat="1" applyFont="1" applyFill="1" applyBorder="1" applyAlignment="1" applyProtection="1">
      <alignment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6" fillId="0" borderId="84" xfId="0" applyNumberFormat="1" applyFont="1" applyFill="1" applyBorder="1" applyAlignment="1" applyProtection="1">
      <alignment horizontal="center" vertical="center" wrapText="1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182" fontId="6" fillId="0" borderId="144" xfId="0" applyNumberFormat="1" applyFont="1" applyFill="1" applyBorder="1" applyAlignment="1" applyProtection="1">
      <alignment horizontal="center" vertical="center"/>
      <protection/>
    </xf>
    <xf numFmtId="1" fontId="6" fillId="0" borderId="144" xfId="0" applyNumberFormat="1" applyFont="1" applyFill="1" applyBorder="1" applyAlignment="1" applyProtection="1">
      <alignment horizontal="center" vertical="center"/>
      <protection/>
    </xf>
    <xf numFmtId="1" fontId="6" fillId="0" borderId="145" xfId="0" applyNumberFormat="1" applyFont="1" applyFill="1" applyBorder="1" applyAlignment="1" applyProtection="1">
      <alignment horizontal="center" vertical="center"/>
      <protection/>
    </xf>
    <xf numFmtId="1" fontId="6" fillId="0" borderId="76" xfId="0" applyNumberFormat="1" applyFont="1" applyFill="1" applyBorder="1" applyAlignment="1" applyProtection="1">
      <alignment horizontal="center" vertical="center"/>
      <protection/>
    </xf>
    <xf numFmtId="1" fontId="6" fillId="0" borderId="51" xfId="0" applyNumberFormat="1" applyFont="1" applyFill="1" applyBorder="1" applyAlignment="1">
      <alignment horizontal="center" vertical="center" wrapText="1"/>
    </xf>
    <xf numFmtId="0" fontId="6" fillId="0" borderId="109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76" fillId="33" borderId="0" xfId="0" applyNumberFormat="1" applyFont="1" applyFill="1" applyBorder="1" applyAlignment="1" applyProtection="1">
      <alignment vertical="center"/>
      <protection/>
    </xf>
    <xf numFmtId="180" fontId="76" fillId="0" borderId="0" xfId="0" applyNumberFormat="1" applyFont="1" applyFill="1" applyBorder="1" applyAlignment="1" applyProtection="1">
      <alignment vertical="center"/>
      <protection/>
    </xf>
    <xf numFmtId="183" fontId="76" fillId="0" borderId="0" xfId="0" applyNumberFormat="1" applyFont="1" applyFill="1" applyBorder="1" applyAlignment="1" applyProtection="1">
      <alignment vertical="center"/>
      <protection/>
    </xf>
    <xf numFmtId="180" fontId="77" fillId="0" borderId="29" xfId="0" applyNumberFormat="1" applyFont="1" applyFill="1" applyBorder="1" applyAlignment="1" applyProtection="1">
      <alignment vertical="center"/>
      <protection/>
    </xf>
    <xf numFmtId="181" fontId="78" fillId="0" borderId="0" xfId="0" applyNumberFormat="1" applyFont="1" applyFill="1" applyBorder="1" applyAlignment="1" applyProtection="1">
      <alignment horizontal="center" vertical="center"/>
      <protection/>
    </xf>
    <xf numFmtId="181" fontId="79" fillId="0" borderId="29" xfId="0" applyNumberFormat="1" applyFont="1" applyFill="1" applyBorder="1" applyAlignment="1" applyProtection="1">
      <alignment horizontal="center" vertical="center"/>
      <protection/>
    </xf>
    <xf numFmtId="180" fontId="76" fillId="0" borderId="29" xfId="0" applyNumberFormat="1" applyFont="1" applyFill="1" applyBorder="1" applyAlignment="1" applyProtection="1">
      <alignment vertical="center"/>
      <protection/>
    </xf>
    <xf numFmtId="180" fontId="76" fillId="34" borderId="0" xfId="0" applyNumberFormat="1" applyFont="1" applyFill="1" applyBorder="1" applyAlignment="1" applyProtection="1">
      <alignment vertical="center"/>
      <protection/>
    </xf>
    <xf numFmtId="183" fontId="76" fillId="34" borderId="0" xfId="0" applyNumberFormat="1" applyFont="1" applyFill="1" applyBorder="1" applyAlignment="1" applyProtection="1">
      <alignment vertical="center"/>
      <protection/>
    </xf>
    <xf numFmtId="180" fontId="77" fillId="34" borderId="29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181" fontId="2" fillId="0" borderId="29" xfId="0" applyNumberFormat="1" applyFont="1" applyFill="1" applyBorder="1" applyAlignment="1" applyProtection="1">
      <alignment horizontal="center" vertical="center"/>
      <protection/>
    </xf>
    <xf numFmtId="180" fontId="6" fillId="0" borderId="29" xfId="0" applyNumberFormat="1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>
      <alignment vertical="center" wrapText="1"/>
    </xf>
    <xf numFmtId="180" fontId="9" fillId="0" borderId="29" xfId="0" applyNumberFormat="1" applyFont="1" applyFill="1" applyBorder="1" applyAlignment="1" applyProtection="1">
      <alignment horizontal="center" vertical="center"/>
      <protection/>
    </xf>
    <xf numFmtId="180" fontId="6" fillId="0" borderId="29" xfId="0" applyNumberFormat="1" applyFont="1" applyFill="1" applyBorder="1" applyAlignment="1" applyProtection="1">
      <alignment horizontal="center" vertical="center"/>
      <protection/>
    </xf>
    <xf numFmtId="180" fontId="6" fillId="0" borderId="29" xfId="0" applyNumberFormat="1" applyFont="1" applyFill="1" applyBorder="1" applyAlignment="1" applyProtection="1">
      <alignment horizontal="left" vertical="top" wrapText="1"/>
      <protection/>
    </xf>
    <xf numFmtId="180" fontId="7" fillId="0" borderId="29" xfId="0" applyNumberFormat="1" applyFont="1" applyFill="1" applyBorder="1" applyAlignment="1" applyProtection="1">
      <alignment vertical="center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58" xfId="0" applyNumberFormat="1" applyFont="1" applyFill="1" applyBorder="1" applyAlignment="1" applyProtection="1">
      <alignment vertical="center"/>
      <protection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65" xfId="0" applyNumberFormat="1" applyFont="1" applyFill="1" applyBorder="1" applyAlignment="1" applyProtection="1">
      <alignment horizontal="center" vertical="center"/>
      <protection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180" fontId="5" fillId="0" borderId="46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 applyProtection="1">
      <alignment horizontal="center" vertical="center" wrapText="1"/>
      <protection/>
    </xf>
    <xf numFmtId="182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>
      <alignment horizontal="center" vertical="center" wrapText="1"/>
    </xf>
    <xf numFmtId="182" fontId="3" fillId="0" borderId="29" xfId="0" applyNumberFormat="1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6" fillId="0" borderId="0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180" fontId="36" fillId="0" borderId="29" xfId="0" applyNumberFormat="1" applyFont="1" applyFill="1" applyBorder="1" applyAlignment="1" applyProtection="1">
      <alignment vertical="center"/>
      <protection/>
    </xf>
    <xf numFmtId="180" fontId="36" fillId="0" borderId="29" xfId="0" applyNumberFormat="1" applyFont="1" applyFill="1" applyBorder="1" applyAlignment="1" applyProtection="1">
      <alignment horizontal="center" vertical="center" wrapText="1"/>
      <protection/>
    </xf>
    <xf numFmtId="0" fontId="36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>
      <alignment vertical="justify" wrapText="1"/>
    </xf>
    <xf numFmtId="180" fontId="2" fillId="0" borderId="46" xfId="0" applyNumberFormat="1" applyFont="1" applyFill="1" applyBorder="1" applyAlignment="1" applyProtection="1">
      <alignment vertical="center"/>
      <protection/>
    </xf>
    <xf numFmtId="180" fontId="7" fillId="0" borderId="81" xfId="0" applyNumberFormat="1" applyFont="1" applyFill="1" applyBorder="1" applyAlignment="1" applyProtection="1">
      <alignment vertical="center"/>
      <protection/>
    </xf>
    <xf numFmtId="180" fontId="36" fillId="0" borderId="58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85" fontId="3" fillId="0" borderId="29" xfId="0" applyNumberFormat="1" applyFont="1" applyFill="1" applyBorder="1" applyAlignment="1" applyProtection="1">
      <alignment horizontal="center" vertical="center" wrapText="1"/>
      <protection/>
    </xf>
    <xf numFmtId="182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5" fontId="3" fillId="0" borderId="29" xfId="55" applyNumberFormat="1" applyFont="1" applyFill="1" applyBorder="1" applyAlignment="1" applyProtection="1">
      <alignment horizontal="left" vertical="center"/>
      <protection/>
    </xf>
    <xf numFmtId="0" fontId="3" fillId="0" borderId="29" xfId="0" applyFont="1" applyBorder="1" applyAlignment="1">
      <alignment/>
    </xf>
    <xf numFmtId="0" fontId="3" fillId="34" borderId="29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 applyProtection="1">
      <alignment horizontal="center" vertical="center"/>
      <protection/>
    </xf>
    <xf numFmtId="182" fontId="6" fillId="0" borderId="128" xfId="0" applyNumberFormat="1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181" fontId="8" fillId="0" borderId="28" xfId="0" applyNumberFormat="1" applyFont="1" applyFill="1" applyBorder="1" applyAlignment="1" applyProtection="1">
      <alignment horizontal="center" vertical="center"/>
      <protection/>
    </xf>
    <xf numFmtId="182" fontId="6" fillId="0" borderId="146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18" xfId="0" applyNumberFormat="1" applyFont="1" applyFill="1" applyBorder="1" applyAlignment="1">
      <alignment horizontal="center" vertical="center"/>
    </xf>
    <xf numFmtId="0" fontId="8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5" xfId="0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182" fontId="2" fillId="0" borderId="60" xfId="0" applyNumberFormat="1" applyFont="1" applyFill="1" applyBorder="1" applyAlignment="1">
      <alignment horizontal="center" vertical="center" wrapText="1"/>
    </xf>
    <xf numFmtId="1" fontId="2" fillId="0" borderId="5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justify" wrapText="1"/>
    </xf>
    <xf numFmtId="0" fontId="2" fillId="0" borderId="46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9" fontId="2" fillId="0" borderId="147" xfId="0" applyNumberFormat="1" applyFont="1" applyFill="1" applyBorder="1" applyAlignment="1">
      <alignment vertical="center" wrapText="1"/>
    </xf>
    <xf numFmtId="181" fontId="4" fillId="0" borderId="29" xfId="0" applyNumberFormat="1" applyFont="1" applyFill="1" applyBorder="1" applyAlignment="1" applyProtection="1">
      <alignment horizontal="center" vertical="center"/>
      <protection/>
    </xf>
    <xf numFmtId="182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center" vertical="center" wrapText="1"/>
    </xf>
    <xf numFmtId="0" fontId="35" fillId="0" borderId="29" xfId="0" applyNumberFormat="1" applyFont="1" applyFill="1" applyBorder="1" applyAlignment="1" applyProtection="1">
      <alignment horizontal="center" vertical="center"/>
      <protection/>
    </xf>
    <xf numFmtId="49" fontId="3" fillId="34" borderId="29" xfId="0" applyNumberFormat="1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vertical="justify" wrapText="1"/>
    </xf>
    <xf numFmtId="0" fontId="3" fillId="34" borderId="29" xfId="0" applyNumberFormat="1" applyFont="1" applyFill="1" applyBorder="1" applyAlignment="1">
      <alignment horizontal="center" vertical="center"/>
    </xf>
    <xf numFmtId="49" fontId="3" fillId="34" borderId="29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 applyProtection="1">
      <alignment horizontal="center" vertical="center"/>
      <protection/>
    </xf>
    <xf numFmtId="1" fontId="3" fillId="34" borderId="29" xfId="0" applyNumberFormat="1" applyFont="1" applyFill="1" applyBorder="1" applyAlignment="1">
      <alignment horizontal="center" vertical="center" wrapText="1"/>
    </xf>
    <xf numFmtId="1" fontId="3" fillId="34" borderId="29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/>
    </xf>
    <xf numFmtId="180" fontId="3" fillId="34" borderId="29" xfId="0" applyNumberFormat="1" applyFont="1" applyFill="1" applyBorder="1" applyAlignment="1" applyProtection="1">
      <alignment vertical="center"/>
      <protection/>
    </xf>
    <xf numFmtId="49" fontId="3" fillId="33" borderId="29" xfId="0" applyNumberFormat="1" applyFont="1" applyFill="1" applyBorder="1" applyAlignment="1">
      <alignment vertical="center" wrapText="1"/>
    </xf>
    <xf numFmtId="180" fontId="3" fillId="34" borderId="0" xfId="0" applyNumberFormat="1" applyFont="1" applyFill="1" applyBorder="1" applyAlignment="1" applyProtection="1">
      <alignment vertical="center"/>
      <protection/>
    </xf>
    <xf numFmtId="181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185" fontId="3" fillId="33" borderId="29" xfId="0" applyNumberFormat="1" applyFont="1" applyFill="1" applyBorder="1" applyAlignment="1" applyProtection="1">
      <alignment horizontal="center" vertical="center" wrapText="1"/>
      <protection/>
    </xf>
    <xf numFmtId="182" fontId="3" fillId="33" borderId="29" xfId="0" applyNumberFormat="1" applyFont="1" applyFill="1" applyBorder="1" applyAlignment="1" applyProtection="1">
      <alignment horizontal="center" vertical="center"/>
      <protection/>
    </xf>
    <xf numFmtId="180" fontId="3" fillId="33" borderId="29" xfId="0" applyNumberFormat="1" applyFont="1" applyFill="1" applyBorder="1" applyAlignment="1" applyProtection="1">
      <alignment vertical="center"/>
      <protection/>
    </xf>
    <xf numFmtId="180" fontId="3" fillId="33" borderId="29" xfId="0" applyNumberFormat="1" applyFont="1" applyFill="1" applyBorder="1" applyAlignment="1" applyProtection="1">
      <alignment vertical="center"/>
      <protection/>
    </xf>
    <xf numFmtId="180" fontId="3" fillId="33" borderId="0" xfId="0" applyNumberFormat="1" applyFont="1" applyFill="1" applyBorder="1" applyAlignment="1" applyProtection="1">
      <alignment vertical="center"/>
      <protection/>
    </xf>
    <xf numFmtId="180" fontId="36" fillId="33" borderId="0" xfId="0" applyNumberFormat="1" applyFont="1" applyFill="1" applyBorder="1" applyAlignment="1" applyProtection="1">
      <alignment vertical="center"/>
      <protection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181" fontId="35" fillId="33" borderId="29" xfId="0" applyNumberFormat="1" applyFont="1" applyFill="1" applyBorder="1" applyAlignment="1" applyProtection="1">
      <alignment horizontal="center" vertical="center"/>
      <protection/>
    </xf>
    <xf numFmtId="182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/>
    </xf>
    <xf numFmtId="1" fontId="3" fillId="33" borderId="29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 applyProtection="1">
      <alignment vertical="center"/>
      <protection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>
      <alignment horizontal="left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180" fontId="3" fillId="33" borderId="29" xfId="0" applyNumberFormat="1" applyFont="1" applyFill="1" applyBorder="1" applyAlignment="1" applyProtection="1">
      <alignment horizontal="center" vertical="center" wrapText="1"/>
      <protection/>
    </xf>
    <xf numFmtId="182" fontId="3" fillId="33" borderId="29" xfId="0" applyNumberFormat="1" applyFont="1" applyFill="1" applyBorder="1" applyAlignment="1" applyProtection="1">
      <alignment horizontal="center" vertical="center"/>
      <protection/>
    </xf>
    <xf numFmtId="180" fontId="3" fillId="33" borderId="29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vertical="justify" wrapText="1"/>
    </xf>
    <xf numFmtId="0" fontId="3" fillId="33" borderId="29" xfId="0" applyNumberFormat="1" applyFont="1" applyFill="1" applyBorder="1" applyAlignment="1">
      <alignment horizontal="center" vertical="center"/>
    </xf>
    <xf numFmtId="0" fontId="35" fillId="33" borderId="29" xfId="0" applyNumberFormat="1" applyFont="1" applyFill="1" applyBorder="1" applyAlignment="1" applyProtection="1">
      <alignment horizontal="center" vertical="center"/>
      <protection/>
    </xf>
    <xf numFmtId="1" fontId="3" fillId="33" borderId="29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>
      <alignment horizontal="center" vertical="center"/>
    </xf>
    <xf numFmtId="181" fontId="3" fillId="33" borderId="29" xfId="0" applyNumberFormat="1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>
      <alignment horizontal="left" vertical="center" wrapText="1"/>
    </xf>
    <xf numFmtId="185" fontId="3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1" fontId="3" fillId="33" borderId="29" xfId="0" applyNumberFormat="1" applyFont="1" applyFill="1" applyBorder="1" applyAlignment="1">
      <alignment horizontal="center"/>
    </xf>
    <xf numFmtId="180" fontId="36" fillId="33" borderId="29" xfId="0" applyNumberFormat="1" applyFont="1" applyFill="1" applyBorder="1" applyAlignment="1" applyProtection="1">
      <alignment vertical="center"/>
      <protection/>
    </xf>
    <xf numFmtId="180" fontId="36" fillId="33" borderId="29" xfId="0" applyNumberFormat="1" applyFont="1" applyFill="1" applyBorder="1" applyAlignment="1" applyProtection="1">
      <alignment horizontal="center" vertical="center" wrapText="1"/>
      <protection/>
    </xf>
    <xf numFmtId="0" fontId="36" fillId="33" borderId="29" xfId="0" applyNumberFormat="1" applyFont="1" applyFill="1" applyBorder="1" applyAlignment="1" applyProtection="1">
      <alignment horizontal="center" vertical="center" wrapText="1"/>
      <protection/>
    </xf>
    <xf numFmtId="180" fontId="36" fillId="33" borderId="58" xfId="0" applyNumberFormat="1" applyFont="1" applyFill="1" applyBorder="1" applyAlignment="1" applyProtection="1">
      <alignment vertical="center"/>
      <protection/>
    </xf>
    <xf numFmtId="181" fontId="4" fillId="33" borderId="29" xfId="0" applyNumberFormat="1" applyFont="1" applyFill="1" applyBorder="1" applyAlignment="1" applyProtection="1">
      <alignment horizontal="center" vertical="center"/>
      <protection/>
    </xf>
    <xf numFmtId="182" fontId="3" fillId="33" borderId="29" xfId="0" applyNumberFormat="1" applyFont="1" applyFill="1" applyBorder="1" applyAlignment="1">
      <alignment horizontal="center" vertical="center" wrapText="1"/>
    </xf>
    <xf numFmtId="180" fontId="4" fillId="0" borderId="29" xfId="0" applyNumberFormat="1" applyFont="1" applyFill="1" applyBorder="1" applyAlignment="1">
      <alignment horizontal="center" vertical="center" wrapText="1"/>
    </xf>
    <xf numFmtId="49" fontId="3" fillId="33" borderId="29" xfId="55" applyNumberFormat="1" applyFont="1" applyFill="1" applyBorder="1" applyAlignment="1">
      <alignment vertical="center" wrapText="1"/>
      <protection/>
    </xf>
    <xf numFmtId="0" fontId="3" fillId="33" borderId="29" xfId="0" applyFont="1" applyFill="1" applyBorder="1" applyAlignment="1">
      <alignment horizontal="center" wrapText="1"/>
    </xf>
    <xf numFmtId="0" fontId="37" fillId="33" borderId="29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129" xfId="0" applyFont="1" applyFill="1" applyBorder="1" applyAlignment="1">
      <alignment horizontal="center" vertical="center" wrapText="1"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41" xfId="55" applyNumberFormat="1" applyFont="1" applyFill="1" applyBorder="1" applyAlignment="1" applyProtection="1">
      <alignment horizontal="left" vertical="center" wrapText="1"/>
      <protection/>
    </xf>
    <xf numFmtId="0" fontId="8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189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49" fontId="35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55" applyNumberFormat="1" applyFont="1" applyFill="1" applyBorder="1" applyAlignment="1" applyProtection="1">
      <alignment horizontal="center" vertical="center"/>
      <protection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89" fontId="2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55" applyNumberFormat="1" applyFont="1" applyFill="1" applyBorder="1" applyAlignment="1" applyProtection="1">
      <alignment horizontal="center" vertical="center"/>
      <protection/>
    </xf>
    <xf numFmtId="0" fontId="2" fillId="0" borderId="51" xfId="55" applyNumberFormat="1" applyFont="1" applyFill="1" applyBorder="1" applyAlignment="1" applyProtection="1">
      <alignment horizontal="left" vertical="center" wrapText="1"/>
      <protection/>
    </xf>
    <xf numFmtId="0" fontId="8" fillId="0" borderId="51" xfId="55" applyNumberFormat="1" applyFont="1" applyFill="1" applyBorder="1" applyAlignment="1" applyProtection="1">
      <alignment horizontal="center" vertical="center"/>
      <protection/>
    </xf>
    <xf numFmtId="0" fontId="2" fillId="0" borderId="51" xfId="55" applyNumberFormat="1" applyFont="1" applyFill="1" applyBorder="1" applyAlignment="1" applyProtection="1">
      <alignment horizontal="center" vertical="center"/>
      <protection/>
    </xf>
    <xf numFmtId="189" fontId="2" fillId="0" borderId="51" xfId="55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1" xfId="55" applyFont="1" applyFill="1" applyBorder="1" applyAlignment="1">
      <alignment horizontal="center" vertical="center" wrapText="1"/>
      <protection/>
    </xf>
    <xf numFmtId="49" fontId="35" fillId="0" borderId="51" xfId="0" applyNumberFormat="1" applyFont="1" applyFill="1" applyBorder="1" applyAlignment="1" applyProtection="1">
      <alignment horizontal="center" vertical="center" wrapText="1"/>
      <protection/>
    </xf>
    <xf numFmtId="180" fontId="2" fillId="0" borderId="51" xfId="0" applyNumberFormat="1" applyFont="1" applyFill="1" applyBorder="1" applyAlignment="1" applyProtection="1">
      <alignment vertical="center"/>
      <protection/>
    </xf>
    <xf numFmtId="180" fontId="2" fillId="0" borderId="52" xfId="0" applyNumberFormat="1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82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/>
    </xf>
    <xf numFmtId="49" fontId="2" fillId="0" borderId="29" xfId="0" applyNumberFormat="1" applyFont="1" applyFill="1" applyBorder="1" applyAlignment="1">
      <alignment vertical="center" wrapText="1"/>
    </xf>
    <xf numFmtId="0" fontId="11" fillId="0" borderId="148" xfId="56" applyNumberFormat="1" applyFont="1" applyBorder="1" applyAlignment="1">
      <alignment horizontal="center" vertical="center" wrapText="1"/>
      <protection/>
    </xf>
    <xf numFmtId="0" fontId="19" fillId="0" borderId="149" xfId="56" applyFont="1" applyBorder="1" applyAlignment="1">
      <alignment horizontal="center" vertical="center" wrapText="1"/>
      <protection/>
    </xf>
    <xf numFmtId="0" fontId="19" fillId="0" borderId="15" xfId="56" applyFont="1" applyBorder="1" applyAlignment="1">
      <alignment horizontal="center" vertical="center" wrapText="1"/>
      <protection/>
    </xf>
    <xf numFmtId="0" fontId="11" fillId="0" borderId="148" xfId="56" applyFont="1" applyBorder="1" applyAlignment="1">
      <alignment horizontal="center" vertical="center" wrapText="1"/>
      <protection/>
    </xf>
    <xf numFmtId="0" fontId="19" fillId="0" borderId="150" xfId="56" applyFont="1" applyBorder="1" applyAlignment="1">
      <alignment horizontal="center" vertical="center" wrapText="1"/>
      <protection/>
    </xf>
    <xf numFmtId="0" fontId="11" fillId="0" borderId="29" xfId="56" applyFont="1" applyBorder="1" applyAlignment="1">
      <alignment horizontal="center" vertical="center" wrapText="1"/>
      <protection/>
    </xf>
    <xf numFmtId="0" fontId="19" fillId="0" borderId="29" xfId="56" applyFont="1" applyBorder="1" applyAlignment="1">
      <alignment horizontal="center" vertical="center" wrapText="1"/>
      <protection/>
    </xf>
    <xf numFmtId="0" fontId="15" fillId="0" borderId="29" xfId="53" applyFont="1" applyBorder="1" applyAlignment="1">
      <alignment horizontal="center" vertical="center" wrapText="1"/>
      <protection/>
    </xf>
    <xf numFmtId="0" fontId="19" fillId="0" borderId="29" xfId="56" applyFont="1" applyBorder="1" applyAlignment="1">
      <alignment wrapText="1"/>
      <protection/>
    </xf>
    <xf numFmtId="0" fontId="15" fillId="0" borderId="39" xfId="53" applyFont="1" applyBorder="1" applyAlignment="1">
      <alignment horizontal="center" vertical="center" wrapText="1"/>
      <protection/>
    </xf>
    <xf numFmtId="0" fontId="11" fillId="0" borderId="147" xfId="56" applyFont="1" applyBorder="1" applyAlignment="1">
      <alignment vertical="center" wrapText="1"/>
      <protection/>
    </xf>
    <xf numFmtId="0" fontId="11" fillId="0" borderId="58" xfId="56" applyFont="1" applyBorder="1" applyAlignment="1">
      <alignment vertical="center" wrapText="1"/>
      <protection/>
    </xf>
    <xf numFmtId="0" fontId="33" fillId="0" borderId="0" xfId="0" applyFont="1" applyBorder="1" applyAlignment="1">
      <alignment horizontal="center"/>
    </xf>
    <xf numFmtId="0" fontId="16" fillId="0" borderId="0" xfId="56" applyFont="1" applyBorder="1" applyAlignment="1">
      <alignment horizontal="left" vertical="center" wrapText="1"/>
      <protection/>
    </xf>
    <xf numFmtId="0" fontId="2" fillId="0" borderId="151" xfId="0" applyFont="1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2" fillId="0" borderId="29" xfId="56" applyFont="1" applyBorder="1" applyAlignment="1">
      <alignment horizontal="center" vertical="center" textRotation="90"/>
      <protection/>
    </xf>
    <xf numFmtId="0" fontId="21" fillId="0" borderId="0" xfId="57" applyFont="1" applyAlignment="1">
      <alignment horizontal="left" wrapText="1"/>
      <protection/>
    </xf>
    <xf numFmtId="0" fontId="24" fillId="0" borderId="0" xfId="57" applyFont="1" applyAlignment="1">
      <alignment horizontal="left" wrapText="1"/>
      <protection/>
    </xf>
    <xf numFmtId="0" fontId="0" fillId="0" borderId="0" xfId="57" applyAlignment="1">
      <alignment horizontal="left" wrapText="1"/>
      <protection/>
    </xf>
    <xf numFmtId="0" fontId="2" fillId="0" borderId="152" xfId="0" applyFont="1" applyBorder="1" applyAlignment="1">
      <alignment horizontal="center" vertical="center" wrapText="1"/>
    </xf>
    <xf numFmtId="0" fontId="15" fillId="0" borderId="47" xfId="53" applyFont="1" applyBorder="1" applyAlignment="1">
      <alignment horizontal="center" vertical="center" wrapText="1"/>
      <protection/>
    </xf>
    <xf numFmtId="0" fontId="0" fillId="0" borderId="154" xfId="56" applyBorder="1" applyAlignment="1">
      <alignment horizontal="center" vertical="center" wrapText="1"/>
      <protection/>
    </xf>
    <xf numFmtId="0" fontId="0" fillId="0" borderId="64" xfId="56" applyBorder="1" applyAlignment="1">
      <alignment horizontal="center" vertical="center" wrapText="1"/>
      <protection/>
    </xf>
    <xf numFmtId="0" fontId="0" fillId="0" borderId="142" xfId="56" applyBorder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0" fontId="0" fillId="0" borderId="155" xfId="56" applyBorder="1" applyAlignment="1">
      <alignment horizontal="center" vertical="center" wrapText="1"/>
      <protection/>
    </xf>
    <xf numFmtId="0" fontId="0" fillId="0" borderId="136" xfId="56" applyBorder="1" applyAlignment="1">
      <alignment horizontal="center" vertical="center" wrapText="1"/>
      <protection/>
    </xf>
    <xf numFmtId="0" fontId="0" fillId="0" borderId="124" xfId="56" applyBorder="1" applyAlignment="1">
      <alignment horizontal="center" vertical="center" wrapText="1"/>
      <protection/>
    </xf>
    <xf numFmtId="0" fontId="0" fillId="0" borderId="135" xfId="56" applyBorder="1" applyAlignment="1">
      <alignment horizontal="center" vertical="center" wrapText="1"/>
      <protection/>
    </xf>
    <xf numFmtId="0" fontId="11" fillId="0" borderId="156" xfId="56" applyFont="1" applyBorder="1" applyAlignment="1">
      <alignment horizontal="center" vertical="center" wrapText="1"/>
      <protection/>
    </xf>
    <xf numFmtId="0" fontId="19" fillId="0" borderId="157" xfId="56" applyFont="1" applyBorder="1" applyAlignment="1">
      <alignment horizontal="center" vertical="center" wrapText="1"/>
      <protection/>
    </xf>
    <xf numFmtId="0" fontId="19" fillId="0" borderId="158" xfId="56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11" xfId="56" applyFont="1" applyBorder="1" applyAlignment="1">
      <alignment horizontal="center" vertical="center" wrapText="1"/>
      <protection/>
    </xf>
    <xf numFmtId="0" fontId="21" fillId="0" borderId="0" xfId="56" applyFont="1" applyAlignment="1">
      <alignment wrapText="1"/>
      <protection/>
    </xf>
    <xf numFmtId="0" fontId="24" fillId="0" borderId="0" xfId="0" applyFont="1" applyAlignment="1">
      <alignment wrapText="1"/>
    </xf>
    <xf numFmtId="0" fontId="27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9" fillId="0" borderId="159" xfId="56" applyFont="1" applyBorder="1" applyAlignment="1">
      <alignment horizontal="center" vertical="center" wrapText="1"/>
      <protection/>
    </xf>
    <xf numFmtId="0" fontId="19" fillId="0" borderId="154" xfId="56" applyFont="1" applyBorder="1" applyAlignment="1">
      <alignment horizontal="center" vertical="center" wrapText="1"/>
      <protection/>
    </xf>
    <xf numFmtId="0" fontId="19" fillId="0" borderId="64" xfId="56" applyFont="1" applyBorder="1" applyAlignment="1">
      <alignment horizontal="center" vertical="center" wrapText="1"/>
      <protection/>
    </xf>
    <xf numFmtId="0" fontId="19" fillId="0" borderId="142" xfId="56" applyFont="1" applyBorder="1" applyAlignment="1">
      <alignment horizontal="center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9" fillId="0" borderId="155" xfId="56" applyFont="1" applyBorder="1" applyAlignment="1">
      <alignment horizontal="center" vertical="center" wrapText="1"/>
      <protection/>
    </xf>
    <xf numFmtId="0" fontId="19" fillId="0" borderId="136" xfId="56" applyFont="1" applyBorder="1" applyAlignment="1">
      <alignment horizontal="center" vertical="center" wrapText="1"/>
      <protection/>
    </xf>
    <xf numFmtId="0" fontId="19" fillId="0" borderId="124" xfId="56" applyFont="1" applyBorder="1" applyAlignment="1">
      <alignment horizontal="center" vertical="center" wrapText="1"/>
      <protection/>
    </xf>
    <xf numFmtId="0" fontId="19" fillId="0" borderId="135" xfId="56" applyFont="1" applyBorder="1" applyAlignment="1">
      <alignment horizontal="center" vertical="center" wrapText="1"/>
      <protection/>
    </xf>
    <xf numFmtId="0" fontId="19" fillId="0" borderId="154" xfId="56" applyFont="1" applyBorder="1" applyAlignment="1">
      <alignment wrapText="1"/>
      <protection/>
    </xf>
    <xf numFmtId="0" fontId="19" fillId="0" borderId="64" xfId="56" applyFont="1" applyBorder="1" applyAlignment="1">
      <alignment wrapText="1"/>
      <protection/>
    </xf>
    <xf numFmtId="0" fontId="19" fillId="0" borderId="142" xfId="56" applyFont="1" applyBorder="1" applyAlignment="1">
      <alignment wrapText="1"/>
      <protection/>
    </xf>
    <xf numFmtId="0" fontId="19" fillId="0" borderId="0" xfId="56" applyFont="1" applyAlignment="1">
      <alignment wrapText="1"/>
      <protection/>
    </xf>
    <xf numFmtId="0" fontId="19" fillId="0" borderId="155" xfId="56" applyFont="1" applyBorder="1" applyAlignment="1">
      <alignment wrapText="1"/>
      <protection/>
    </xf>
    <xf numFmtId="0" fontId="19" fillId="0" borderId="136" xfId="56" applyFont="1" applyBorder="1" applyAlignment="1">
      <alignment wrapText="1"/>
      <protection/>
    </xf>
    <xf numFmtId="0" fontId="19" fillId="0" borderId="124" xfId="56" applyFont="1" applyBorder="1" applyAlignment="1">
      <alignment wrapText="1"/>
      <protection/>
    </xf>
    <xf numFmtId="0" fontId="19" fillId="0" borderId="135" xfId="56" applyFont="1" applyBorder="1" applyAlignment="1">
      <alignment wrapText="1"/>
      <protection/>
    </xf>
    <xf numFmtId="0" fontId="17" fillId="0" borderId="0" xfId="56" applyFont="1" applyBorder="1" applyAlignment="1">
      <alignment horizontal="center"/>
      <protection/>
    </xf>
    <xf numFmtId="0" fontId="4" fillId="0" borderId="47" xfId="53" applyFont="1" applyBorder="1" applyAlignment="1">
      <alignment horizontal="center" vertical="center" wrapText="1"/>
      <protection/>
    </xf>
    <xf numFmtId="0" fontId="14" fillId="0" borderId="154" xfId="56" applyFont="1" applyBorder="1" applyAlignment="1">
      <alignment horizontal="center" vertical="center" wrapText="1"/>
      <protection/>
    </xf>
    <xf numFmtId="0" fontId="14" fillId="0" borderId="64" xfId="56" applyFont="1" applyBorder="1" applyAlignment="1">
      <alignment horizontal="center" vertical="center" wrapText="1"/>
      <protection/>
    </xf>
    <xf numFmtId="0" fontId="14" fillId="0" borderId="142" xfId="56" applyFont="1" applyBorder="1" applyAlignment="1">
      <alignment horizontal="center" vertical="center" wrapText="1"/>
      <protection/>
    </xf>
    <xf numFmtId="0" fontId="14" fillId="0" borderId="0" xfId="56" applyFont="1" applyAlignment="1">
      <alignment horizontal="center" vertical="center" wrapText="1"/>
      <protection/>
    </xf>
    <xf numFmtId="0" fontId="14" fillId="0" borderId="155" xfId="56" applyFont="1" applyBorder="1" applyAlignment="1">
      <alignment horizontal="center" vertical="center" wrapText="1"/>
      <protection/>
    </xf>
    <xf numFmtId="0" fontId="14" fillId="0" borderId="136" xfId="56" applyFont="1" applyBorder="1" applyAlignment="1">
      <alignment horizontal="center" vertical="center" wrapText="1"/>
      <protection/>
    </xf>
    <xf numFmtId="0" fontId="14" fillId="0" borderId="124" xfId="56" applyFont="1" applyBorder="1" applyAlignment="1">
      <alignment horizontal="center" vertical="center" wrapText="1"/>
      <protection/>
    </xf>
    <xf numFmtId="0" fontId="14" fillId="0" borderId="135" xfId="56" applyFont="1" applyBorder="1" applyAlignment="1">
      <alignment horizontal="center" vertical="center" wrapText="1"/>
      <protection/>
    </xf>
    <xf numFmtId="0" fontId="2" fillId="0" borderId="156" xfId="56" applyFont="1" applyBorder="1" applyAlignment="1">
      <alignment horizontal="center" vertical="center" wrapText="1"/>
      <protection/>
    </xf>
    <xf numFmtId="0" fontId="10" fillId="0" borderId="157" xfId="56" applyFont="1" applyBorder="1" applyAlignment="1">
      <alignment horizontal="center" vertical="center" wrapText="1"/>
      <protection/>
    </xf>
    <xf numFmtId="0" fontId="10" fillId="0" borderId="159" xfId="56" applyFont="1" applyBorder="1" applyAlignment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21" fillId="0" borderId="0" xfId="56" applyFont="1" applyAlignment="1">
      <alignment vertical="top" wrapText="1"/>
      <protection/>
    </xf>
    <xf numFmtId="0" fontId="0" fillId="0" borderId="0" xfId="56" applyAlignment="1">
      <alignment wrapText="1"/>
      <protection/>
    </xf>
    <xf numFmtId="0" fontId="21" fillId="0" borderId="0" xfId="56" applyFont="1" applyBorder="1" applyAlignment="1">
      <alignment horizontal="left" wrapText="1"/>
      <protection/>
    </xf>
    <xf numFmtId="0" fontId="24" fillId="0" borderId="0" xfId="56" applyFont="1" applyAlignment="1">
      <alignment horizontal="left" wrapText="1"/>
      <protection/>
    </xf>
    <xf numFmtId="0" fontId="11" fillId="0" borderId="160" xfId="56" applyFont="1" applyBorder="1" applyAlignment="1">
      <alignment horizontal="center" vertical="center" wrapText="1"/>
      <protection/>
    </xf>
    <xf numFmtId="0" fontId="11" fillId="0" borderId="47" xfId="53" applyFont="1" applyBorder="1" applyAlignment="1">
      <alignment horizontal="center" vertical="center" wrapText="1"/>
      <protection/>
    </xf>
    <xf numFmtId="0" fontId="11" fillId="0" borderId="154" xfId="53" applyFont="1" applyBorder="1" applyAlignment="1">
      <alignment horizontal="center" vertical="center" wrapText="1"/>
      <protection/>
    </xf>
    <xf numFmtId="0" fontId="19" fillId="0" borderId="0" xfId="56" applyFont="1" applyBorder="1" applyAlignment="1">
      <alignment wrapText="1"/>
      <protection/>
    </xf>
    <xf numFmtId="0" fontId="0" fillId="0" borderId="142" xfId="56" applyBorder="1" applyAlignment="1">
      <alignment wrapText="1"/>
      <protection/>
    </xf>
    <xf numFmtId="0" fontId="0" fillId="0" borderId="0" xfId="56" applyBorder="1" applyAlignment="1">
      <alignment wrapText="1"/>
      <protection/>
    </xf>
    <xf numFmtId="0" fontId="0" fillId="0" borderId="155" xfId="56" applyBorder="1" applyAlignment="1">
      <alignment wrapText="1"/>
      <protection/>
    </xf>
    <xf numFmtId="0" fontId="0" fillId="0" borderId="136" xfId="54" applyBorder="1" applyAlignment="1">
      <alignment wrapText="1"/>
      <protection/>
    </xf>
    <xf numFmtId="0" fontId="0" fillId="0" borderId="124" xfId="54" applyBorder="1" applyAlignment="1">
      <alignment wrapText="1"/>
      <protection/>
    </xf>
    <xf numFmtId="0" fontId="0" fillId="0" borderId="135" xfId="54" applyBorder="1" applyAlignment="1">
      <alignment wrapText="1"/>
      <protection/>
    </xf>
    <xf numFmtId="0" fontId="33" fillId="0" borderId="0" xfId="0" applyFont="1" applyFill="1" applyBorder="1" applyAlignment="1">
      <alignment horizontal="center"/>
    </xf>
    <xf numFmtId="0" fontId="15" fillId="0" borderId="0" xfId="56" applyFont="1" applyBorder="1" applyAlignment="1">
      <alignment horizontal="center" wrapText="1"/>
      <protection/>
    </xf>
    <xf numFmtId="49" fontId="11" fillId="0" borderId="29" xfId="53" applyNumberFormat="1" applyFont="1" applyBorder="1" applyAlignment="1" applyProtection="1">
      <alignment horizontal="left" vertical="center" wrapText="1"/>
      <protection locked="0"/>
    </xf>
    <xf numFmtId="0" fontId="19" fillId="0" borderId="29" xfId="56" applyFont="1" applyBorder="1" applyAlignment="1">
      <alignment horizontal="left" vertical="center" wrapText="1"/>
      <protection/>
    </xf>
    <xf numFmtId="0" fontId="0" fillId="0" borderId="29" xfId="56" applyBorder="1" applyAlignment="1">
      <alignment vertical="center" wrapText="1"/>
      <protection/>
    </xf>
    <xf numFmtId="0" fontId="28" fillId="0" borderId="47" xfId="53" applyFont="1" applyBorder="1" applyAlignment="1">
      <alignment horizontal="center" vertical="center" wrapText="1"/>
      <protection/>
    </xf>
    <xf numFmtId="0" fontId="21" fillId="0" borderId="0" xfId="56" applyFont="1" applyBorder="1" applyAlignment="1">
      <alignment horizontal="left" vertical="top" wrapText="1"/>
      <protection/>
    </xf>
    <xf numFmtId="0" fontId="24" fillId="0" borderId="0" xfId="56" applyFont="1" applyAlignment="1">
      <alignment vertical="top" wrapText="1"/>
      <protection/>
    </xf>
    <xf numFmtId="0" fontId="15" fillId="0" borderId="154" xfId="53" applyFont="1" applyBorder="1" applyAlignment="1">
      <alignment horizontal="center" vertical="center" wrapText="1"/>
      <protection/>
    </xf>
    <xf numFmtId="0" fontId="15" fillId="0" borderId="64" xfId="53" applyFont="1" applyBorder="1" applyAlignment="1">
      <alignment horizontal="center" vertical="center" wrapText="1"/>
      <protection/>
    </xf>
    <xf numFmtId="0" fontId="15" fillId="0" borderId="142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155" xfId="53" applyFont="1" applyBorder="1" applyAlignment="1">
      <alignment horizontal="center" vertical="center" wrapText="1"/>
      <protection/>
    </xf>
    <xf numFmtId="0" fontId="15" fillId="0" borderId="136" xfId="53" applyFont="1" applyBorder="1" applyAlignment="1">
      <alignment horizontal="center" vertical="center" wrapText="1"/>
      <protection/>
    </xf>
    <xf numFmtId="0" fontId="15" fillId="0" borderId="124" xfId="53" applyFont="1" applyBorder="1" applyAlignment="1">
      <alignment horizontal="center" vertical="center" wrapText="1"/>
      <protection/>
    </xf>
    <xf numFmtId="0" fontId="15" fillId="0" borderId="135" xfId="53" applyFont="1" applyBorder="1" applyAlignment="1">
      <alignment horizontal="center" vertical="center" wrapText="1"/>
      <protection/>
    </xf>
    <xf numFmtId="0" fontId="3" fillId="0" borderId="161" xfId="0" applyFont="1" applyBorder="1" applyAlignment="1">
      <alignment horizontal="center" wrapText="1"/>
    </xf>
    <xf numFmtId="0" fontId="0" fillId="0" borderId="16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0" fontId="24" fillId="0" borderId="0" xfId="56" applyFont="1" applyAlignment="1">
      <alignment wrapText="1"/>
      <protection/>
    </xf>
    <xf numFmtId="0" fontId="15" fillId="0" borderId="0" xfId="56" applyFont="1" applyBorder="1" applyAlignment="1">
      <alignment horizontal="left" vertical="center"/>
      <protection/>
    </xf>
    <xf numFmtId="0" fontId="3" fillId="0" borderId="0" xfId="56" applyFont="1" applyBorder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5" fillId="0" borderId="0" xfId="56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15" fillId="0" borderId="47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/>
      <protection/>
    </xf>
    <xf numFmtId="0" fontId="5" fillId="0" borderId="29" xfId="56" applyFont="1" applyBorder="1" applyAlignment="1">
      <alignment horizontal="center" vertical="center" wrapText="1"/>
      <protection/>
    </xf>
    <xf numFmtId="0" fontId="15" fillId="0" borderId="154" xfId="56" applyFont="1" applyBorder="1" applyAlignment="1">
      <alignment horizontal="center" vertical="center" wrapText="1"/>
      <protection/>
    </xf>
    <xf numFmtId="0" fontId="15" fillId="0" borderId="64" xfId="56" applyFont="1" applyBorder="1" applyAlignment="1">
      <alignment horizontal="center" vertical="center" wrapText="1"/>
      <protection/>
    </xf>
    <xf numFmtId="0" fontId="15" fillId="0" borderId="142" xfId="56" applyFont="1" applyBorder="1" applyAlignment="1">
      <alignment horizontal="center" vertical="center" wrapText="1"/>
      <protection/>
    </xf>
    <xf numFmtId="0" fontId="15" fillId="0" borderId="0" xfId="56" applyFont="1" applyBorder="1" applyAlignment="1">
      <alignment horizontal="center" vertical="center" wrapText="1"/>
      <protection/>
    </xf>
    <xf numFmtId="0" fontId="15" fillId="0" borderId="155" xfId="56" applyFont="1" applyBorder="1" applyAlignment="1">
      <alignment horizontal="center" vertical="center" wrapText="1"/>
      <protection/>
    </xf>
    <xf numFmtId="0" fontId="15" fillId="0" borderId="136" xfId="56" applyFont="1" applyBorder="1" applyAlignment="1">
      <alignment horizontal="center" vertical="center" wrapText="1"/>
      <protection/>
    </xf>
    <xf numFmtId="0" fontId="15" fillId="0" borderId="124" xfId="56" applyFont="1" applyBorder="1" applyAlignment="1">
      <alignment horizontal="center" vertical="center" wrapText="1"/>
      <protection/>
    </xf>
    <xf numFmtId="0" fontId="15" fillId="0" borderId="135" xfId="56" applyFont="1" applyBorder="1" applyAlignment="1">
      <alignment horizontal="center" vertical="center" wrapText="1"/>
      <protection/>
    </xf>
    <xf numFmtId="0" fontId="27" fillId="0" borderId="0" xfId="57" applyFont="1" applyBorder="1" applyAlignment="1">
      <alignment horizontal="left" vertical="center" wrapText="1"/>
      <protection/>
    </xf>
    <xf numFmtId="0" fontId="24" fillId="0" borderId="0" xfId="57" applyFont="1" applyAlignment="1">
      <alignment horizontal="left" vertical="center" wrapText="1"/>
      <protection/>
    </xf>
    <xf numFmtId="49" fontId="15" fillId="0" borderId="47" xfId="53" applyNumberFormat="1" applyFont="1" applyBorder="1" applyAlignment="1">
      <alignment horizontal="center" vertical="center" wrapText="1"/>
      <protection/>
    </xf>
    <xf numFmtId="49" fontId="15" fillId="0" borderId="154" xfId="53" applyNumberFormat="1" applyFont="1" applyBorder="1" applyAlignment="1">
      <alignment horizontal="center" vertical="center" wrapText="1"/>
      <protection/>
    </xf>
    <xf numFmtId="49" fontId="15" fillId="0" borderId="64" xfId="53" applyNumberFormat="1" applyFont="1" applyBorder="1" applyAlignment="1">
      <alignment horizontal="center" vertical="center" wrapText="1"/>
      <protection/>
    </xf>
    <xf numFmtId="49" fontId="15" fillId="0" borderId="142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49" fontId="15" fillId="0" borderId="155" xfId="53" applyNumberFormat="1" applyFont="1" applyBorder="1" applyAlignment="1">
      <alignment horizontal="center" vertical="center" wrapText="1"/>
      <protection/>
    </xf>
    <xf numFmtId="49" fontId="15" fillId="0" borderId="136" xfId="53" applyNumberFormat="1" applyFont="1" applyBorder="1" applyAlignment="1">
      <alignment horizontal="center" vertical="center" wrapText="1"/>
      <protection/>
    </xf>
    <xf numFmtId="49" fontId="15" fillId="0" borderId="124" xfId="53" applyNumberFormat="1" applyFont="1" applyBorder="1" applyAlignment="1">
      <alignment horizontal="center" vertical="center" wrapText="1"/>
      <protection/>
    </xf>
    <xf numFmtId="49" fontId="15" fillId="0" borderId="135" xfId="53" applyNumberFormat="1" applyFont="1" applyBorder="1" applyAlignment="1">
      <alignment horizontal="center" vertical="center" wrapText="1"/>
      <protection/>
    </xf>
    <xf numFmtId="0" fontId="2" fillId="0" borderId="148" xfId="56" applyFont="1" applyBorder="1" applyAlignment="1">
      <alignment horizontal="center" vertical="center" wrapText="1"/>
      <protection/>
    </xf>
    <xf numFmtId="0" fontId="10" fillId="0" borderId="149" xfId="56" applyFont="1" applyBorder="1" applyAlignment="1">
      <alignment horizontal="center" vertical="center" wrapText="1"/>
      <protection/>
    </xf>
    <xf numFmtId="0" fontId="10" fillId="0" borderId="150" xfId="56" applyFont="1" applyBorder="1" applyAlignment="1">
      <alignment horizontal="center" vertical="center" wrapText="1"/>
      <protection/>
    </xf>
    <xf numFmtId="0" fontId="19" fillId="0" borderId="149" xfId="56" applyNumberFormat="1" applyFont="1" applyBorder="1" applyAlignment="1">
      <alignment horizontal="center" vertical="center" wrapText="1"/>
      <protection/>
    </xf>
    <xf numFmtId="0" fontId="19" fillId="0" borderId="15" xfId="56" applyNumberFormat="1" applyFont="1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136" xfId="54" applyBorder="1" applyAlignment="1">
      <alignment horizontal="center" vertical="center" wrapText="1"/>
      <protection/>
    </xf>
    <xf numFmtId="0" fontId="0" fillId="0" borderId="124" xfId="54" applyBorder="1" applyAlignment="1">
      <alignment horizontal="center" vertical="center" wrapText="1"/>
      <protection/>
    </xf>
    <xf numFmtId="0" fontId="0" fillId="0" borderId="135" xfId="54" applyBorder="1" applyAlignment="1">
      <alignment horizontal="center" vertical="center" wrapText="1"/>
      <protection/>
    </xf>
    <xf numFmtId="0" fontId="11" fillId="0" borderId="47" xfId="56" applyFont="1" applyBorder="1" applyAlignment="1">
      <alignment horizontal="center" vertical="center" wrapText="1"/>
      <protection/>
    </xf>
    <xf numFmtId="0" fontId="0" fillId="0" borderId="136" xfId="54" applyBorder="1" applyAlignment="1">
      <alignment vertical="center" wrapText="1"/>
      <protection/>
    </xf>
    <xf numFmtId="0" fontId="0" fillId="0" borderId="124" xfId="54" applyBorder="1" applyAlignment="1">
      <alignment vertical="center" wrapText="1"/>
      <protection/>
    </xf>
    <xf numFmtId="0" fontId="0" fillId="0" borderId="135" xfId="54" applyBorder="1" applyAlignment="1">
      <alignment vertical="center" wrapText="1"/>
      <protection/>
    </xf>
    <xf numFmtId="0" fontId="11" fillId="0" borderId="39" xfId="53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left" vertical="center" wrapText="1"/>
      <protection/>
    </xf>
    <xf numFmtId="49" fontId="11" fillId="0" borderId="29" xfId="53" applyNumberFormat="1" applyFont="1" applyBorder="1" applyAlignment="1">
      <alignment horizontal="left" vertical="center" wrapText="1"/>
      <protection/>
    </xf>
    <xf numFmtId="49" fontId="11" fillId="0" borderId="148" xfId="56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4" fillId="0" borderId="58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2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4" xfId="0" applyFont="1" applyBorder="1" applyAlignment="1">
      <alignment horizontal="center"/>
    </xf>
    <xf numFmtId="0" fontId="0" fillId="0" borderId="124" xfId="0" applyBorder="1" applyAlignment="1">
      <alignment horizontal="center"/>
    </xf>
    <xf numFmtId="0" fontId="18" fillId="0" borderId="154" xfId="0" applyFont="1" applyBorder="1" applyAlignment="1">
      <alignment wrapText="1"/>
    </xf>
    <xf numFmtId="0" fontId="3" fillId="0" borderId="39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39" xfId="0" applyFont="1" applyBorder="1" applyAlignment="1">
      <alignment wrapText="1"/>
    </xf>
    <xf numFmtId="0" fontId="3" fillId="0" borderId="58" xfId="0" applyFont="1" applyBorder="1" applyAlignment="1">
      <alignment wrapText="1"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79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82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right" vertical="center"/>
      <protection/>
    </xf>
    <xf numFmtId="0" fontId="6" fillId="0" borderId="163" xfId="0" applyFont="1" applyFill="1" applyBorder="1" applyAlignment="1" applyProtection="1">
      <alignment horizontal="right" vertical="center"/>
      <protection/>
    </xf>
    <xf numFmtId="0" fontId="6" fillId="0" borderId="164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165" xfId="0" applyNumberFormat="1" applyFont="1" applyFill="1" applyBorder="1" applyAlignment="1" applyProtection="1">
      <alignment horizontal="center" vertical="center" wrapText="1"/>
      <protection/>
    </xf>
    <xf numFmtId="0" fontId="0" fillId="0" borderId="16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6" fillId="0" borderId="166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8" fillId="0" borderId="106" xfId="0" applyNumberFormat="1" applyFont="1" applyFill="1" applyBorder="1" applyAlignment="1" applyProtection="1">
      <alignment horizontal="center" vertical="center" wrapText="1"/>
      <protection/>
    </xf>
    <xf numFmtId="49" fontId="8" fillId="0" borderId="167" xfId="0" applyNumberFormat="1" applyFont="1" applyFill="1" applyBorder="1" applyAlignment="1" applyProtection="1">
      <alignment horizontal="center" vertical="center" wrapText="1"/>
      <protection/>
    </xf>
    <xf numFmtId="49" fontId="8" fillId="0" borderId="168" xfId="0" applyNumberFormat="1" applyFont="1" applyFill="1" applyBorder="1" applyAlignment="1" applyProtection="1">
      <alignment horizontal="center" vertical="center" wrapText="1"/>
      <protection/>
    </xf>
    <xf numFmtId="49" fontId="8" fillId="0" borderId="40" xfId="0" applyNumberFormat="1" applyFont="1" applyFill="1" applyBorder="1" applyAlignment="1" applyProtection="1">
      <alignment horizontal="center" vertical="center" wrapText="1"/>
      <protection/>
    </xf>
    <xf numFmtId="49" fontId="8" fillId="0" borderId="169" xfId="0" applyNumberFormat="1" applyFont="1" applyFill="1" applyBorder="1" applyAlignment="1">
      <alignment horizontal="center" vertical="center" wrapText="1"/>
    </xf>
    <xf numFmtId="49" fontId="8" fillId="0" borderId="165" xfId="0" applyNumberFormat="1" applyFont="1" applyFill="1" applyBorder="1" applyAlignment="1">
      <alignment horizontal="center" vertical="center" wrapText="1"/>
    </xf>
    <xf numFmtId="49" fontId="8" fillId="0" borderId="170" xfId="0" applyNumberFormat="1" applyFont="1" applyFill="1" applyBorder="1" applyAlignment="1">
      <alignment horizontal="center" vertical="center" wrapText="1"/>
    </xf>
    <xf numFmtId="0" fontId="9" fillId="0" borderId="17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2" xfId="0" applyFont="1" applyFill="1" applyBorder="1" applyAlignment="1">
      <alignment horizontal="center" vertical="center" wrapText="1"/>
    </xf>
    <xf numFmtId="49" fontId="8" fillId="0" borderId="17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172" xfId="0" applyNumberFormat="1" applyFont="1" applyFill="1" applyBorder="1" applyAlignment="1" applyProtection="1">
      <alignment horizontal="center" vertical="center"/>
      <protection/>
    </xf>
    <xf numFmtId="49" fontId="6" fillId="0" borderId="104" xfId="0" applyNumberFormat="1" applyFont="1" applyFill="1" applyBorder="1" applyAlignment="1" applyProtection="1">
      <alignment horizontal="center" vertical="center"/>
      <protection/>
    </xf>
    <xf numFmtId="49" fontId="6" fillId="0" borderId="115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49" xfId="0" applyFont="1" applyFill="1" applyBorder="1" applyAlignment="1" applyProtection="1">
      <alignment horizontal="right" vertical="center"/>
      <protection/>
    </xf>
    <xf numFmtId="0" fontId="5" fillId="0" borderId="173" xfId="0" applyNumberFormat="1" applyFont="1" applyFill="1" applyBorder="1" applyAlignment="1" applyProtection="1">
      <alignment horizontal="center" vertical="center" wrapText="1"/>
      <protection/>
    </xf>
    <xf numFmtId="0" fontId="5" fillId="0" borderId="168" xfId="0" applyNumberFormat="1" applyFont="1" applyFill="1" applyBorder="1" applyAlignment="1" applyProtection="1">
      <alignment horizontal="center" vertical="center" wrapText="1"/>
      <protection/>
    </xf>
    <xf numFmtId="0" fontId="0" fillId="0" borderId="168" xfId="0" applyFont="1" applyFill="1" applyBorder="1" applyAlignment="1">
      <alignment horizontal="center" vertical="center" wrapText="1"/>
    </xf>
    <xf numFmtId="0" fontId="0" fillId="0" borderId="145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61" xfId="0" applyNumberFormat="1" applyFont="1" applyFill="1" applyBorder="1" applyAlignment="1" applyProtection="1">
      <alignment horizontal="center" vertical="center" wrapText="1"/>
      <protection/>
    </xf>
    <xf numFmtId="0" fontId="0" fillId="0" borderId="161" xfId="0" applyFont="1" applyFill="1" applyBorder="1" applyAlignment="1">
      <alignment horizontal="center" vertical="center" wrapText="1"/>
    </xf>
    <xf numFmtId="0" fontId="0" fillId="0" borderId="143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20" xfId="0" applyNumberFormat="1" applyFont="1" applyFill="1" applyBorder="1" applyAlignment="1" applyProtection="1">
      <alignment horizontal="center" vertical="center"/>
      <protection/>
    </xf>
    <xf numFmtId="180" fontId="2" fillId="0" borderId="118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174" xfId="0" applyNumberFormat="1" applyFont="1" applyFill="1" applyBorder="1" applyAlignment="1" applyProtection="1">
      <alignment horizontal="center" vertical="center" wrapText="1"/>
      <protection/>
    </xf>
    <xf numFmtId="180" fontId="2" fillId="0" borderId="74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49" fontId="6" fillId="0" borderId="104" xfId="0" applyNumberFormat="1" applyFont="1" applyFill="1" applyBorder="1" applyAlignment="1" applyProtection="1">
      <alignment horizontal="right" vertical="center"/>
      <protection/>
    </xf>
    <xf numFmtId="49" fontId="6" fillId="0" borderId="115" xfId="0" applyNumberFormat="1" applyFont="1" applyFill="1" applyBorder="1" applyAlignment="1" applyProtection="1">
      <alignment horizontal="right" vertical="center"/>
      <protection/>
    </xf>
    <xf numFmtId="0" fontId="6" fillId="0" borderId="25" xfId="0" applyFont="1" applyFill="1" applyBorder="1" applyAlignment="1">
      <alignment horizontal="right" vertical="center"/>
    </xf>
    <xf numFmtId="0" fontId="6" fillId="0" borderId="161" xfId="0" applyFont="1" applyFill="1" applyBorder="1" applyAlignment="1">
      <alignment horizontal="right" vertical="center"/>
    </xf>
    <xf numFmtId="49" fontId="8" fillId="0" borderId="175" xfId="0" applyNumberFormat="1" applyFont="1" applyFill="1" applyBorder="1" applyAlignment="1" applyProtection="1">
      <alignment horizontal="center" vertical="center" wrapText="1"/>
      <protection/>
    </xf>
    <xf numFmtId="0" fontId="6" fillId="0" borderId="124" xfId="0" applyFont="1" applyFill="1" applyBorder="1" applyAlignment="1" applyProtection="1">
      <alignment horizontal="right" vertical="center"/>
      <protection/>
    </xf>
    <xf numFmtId="0" fontId="0" fillId="0" borderId="124" xfId="0" applyFont="1" applyFill="1" applyBorder="1" applyAlignment="1">
      <alignment horizontal="right" vertical="center"/>
    </xf>
    <xf numFmtId="180" fontId="6" fillId="0" borderId="176" xfId="0" applyNumberFormat="1" applyFont="1" applyFill="1" applyBorder="1" applyAlignment="1" applyProtection="1">
      <alignment horizontal="center" vertical="center" wrapText="1"/>
      <protection/>
    </xf>
    <xf numFmtId="180" fontId="6" fillId="0" borderId="177" xfId="0" applyNumberFormat="1" applyFont="1" applyFill="1" applyBorder="1" applyAlignment="1" applyProtection="1">
      <alignment horizontal="center" vertical="center" wrapText="1"/>
      <protection/>
    </xf>
    <xf numFmtId="180" fontId="6" fillId="0" borderId="178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103" xfId="0" applyNumberFormat="1" applyFont="1" applyFill="1" applyBorder="1" applyAlignment="1" applyProtection="1">
      <alignment horizontal="center" vertical="center"/>
      <protection/>
    </xf>
    <xf numFmtId="0" fontId="8" fillId="0" borderId="179" xfId="0" applyFont="1" applyFill="1" applyBorder="1" applyAlignment="1">
      <alignment horizontal="center" vertical="center" wrapText="1"/>
    </xf>
    <xf numFmtId="0" fontId="8" fillId="0" borderId="168" xfId="0" applyFont="1" applyFill="1" applyBorder="1" applyAlignment="1">
      <alignment horizontal="center" vertical="center" wrapText="1"/>
    </xf>
    <xf numFmtId="0" fontId="8" fillId="0" borderId="145" xfId="0" applyFont="1" applyFill="1" applyBorder="1" applyAlignment="1">
      <alignment horizontal="center" vertical="center" wrapText="1"/>
    </xf>
    <xf numFmtId="49" fontId="6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167" xfId="0" applyNumberFormat="1" applyFont="1" applyFill="1" applyBorder="1" applyAlignment="1" applyProtection="1">
      <alignment horizontal="center" vertical="center"/>
      <protection/>
    </xf>
    <xf numFmtId="49" fontId="8" fillId="0" borderId="179" xfId="0" applyNumberFormat="1" applyFont="1" applyFill="1" applyBorder="1" applyAlignment="1" applyProtection="1">
      <alignment horizontal="center" vertical="center"/>
      <protection/>
    </xf>
    <xf numFmtId="49" fontId="8" fillId="0" borderId="168" xfId="0" applyNumberFormat="1" applyFont="1" applyFill="1" applyBorder="1" applyAlignment="1" applyProtection="1">
      <alignment horizontal="center" vertical="center"/>
      <protection/>
    </xf>
    <xf numFmtId="49" fontId="8" fillId="0" borderId="145" xfId="0" applyNumberFormat="1" applyFont="1" applyFill="1" applyBorder="1" applyAlignment="1" applyProtection="1">
      <alignment horizontal="center" vertical="center"/>
      <protection/>
    </xf>
    <xf numFmtId="49" fontId="2" fillId="0" borderId="151" xfId="0" applyNumberFormat="1" applyFont="1" applyFill="1" applyBorder="1" applyAlignment="1">
      <alignment horizontal="center" vertical="center" wrapText="1"/>
    </xf>
    <xf numFmtId="0" fontId="0" fillId="0" borderId="152" xfId="0" applyFont="1" applyFill="1" applyBorder="1" applyAlignment="1">
      <alignment vertical="center" wrapText="1"/>
    </xf>
    <xf numFmtId="49" fontId="8" fillId="0" borderId="180" xfId="0" applyNumberFormat="1" applyFont="1" applyFill="1" applyBorder="1" applyAlignment="1">
      <alignment horizontal="center" vertical="center" wrapText="1"/>
    </xf>
    <xf numFmtId="49" fontId="8" fillId="0" borderId="181" xfId="0" applyNumberFormat="1" applyFont="1" applyFill="1" applyBorder="1" applyAlignment="1">
      <alignment horizontal="center" vertical="center" wrapText="1"/>
    </xf>
    <xf numFmtId="49" fontId="8" fillId="0" borderId="105" xfId="0" applyNumberFormat="1" applyFont="1" applyFill="1" applyBorder="1" applyAlignment="1">
      <alignment horizontal="center" vertical="center" wrapText="1"/>
    </xf>
    <xf numFmtId="181" fontId="8" fillId="0" borderId="106" xfId="0" applyNumberFormat="1" applyFont="1" applyFill="1" applyBorder="1" applyAlignment="1" applyProtection="1">
      <alignment horizontal="center" vertical="center"/>
      <protection/>
    </xf>
    <xf numFmtId="181" fontId="8" fillId="0" borderId="167" xfId="0" applyNumberFormat="1" applyFont="1" applyFill="1" applyBorder="1" applyAlignment="1" applyProtection="1">
      <alignment horizontal="center" vertical="center"/>
      <protection/>
    </xf>
    <xf numFmtId="181" fontId="8" fillId="0" borderId="168" xfId="0" applyNumberFormat="1" applyFont="1" applyFill="1" applyBorder="1" applyAlignment="1" applyProtection="1">
      <alignment horizontal="center" vertical="center"/>
      <protection/>
    </xf>
    <xf numFmtId="181" fontId="8" fillId="0" borderId="145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6" xfId="0" applyFont="1" applyFill="1" applyBorder="1" applyAlignment="1">
      <alignment horizontal="center" vertical="center" wrapText="1"/>
    </xf>
    <xf numFmtId="0" fontId="6" fillId="0" borderId="16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" fillId="0" borderId="120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0" fontId="6" fillId="0" borderId="106" xfId="0" applyNumberFormat="1" applyFont="1" applyFill="1" applyBorder="1" applyAlignment="1" applyProtection="1">
      <alignment horizontal="center" vertical="center"/>
      <protection/>
    </xf>
    <xf numFmtId="180" fontId="6" fillId="0" borderId="167" xfId="0" applyNumberFormat="1" applyFont="1" applyFill="1" applyBorder="1" applyAlignment="1" applyProtection="1">
      <alignment horizontal="center" vertical="center"/>
      <protection/>
    </xf>
    <xf numFmtId="18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173" xfId="0" applyFont="1" applyFill="1" applyBorder="1" applyAlignment="1">
      <alignment horizontal="center" vertical="top" wrapText="1"/>
    </xf>
    <xf numFmtId="0" fontId="6" fillId="0" borderId="168" xfId="0" applyFont="1" applyFill="1" applyBorder="1" applyAlignment="1">
      <alignment horizontal="center" vertical="top" wrapText="1"/>
    </xf>
    <xf numFmtId="0" fontId="0" fillId="0" borderId="168" xfId="0" applyFont="1" applyFill="1" applyBorder="1" applyAlignment="1">
      <alignment wrapText="1"/>
    </xf>
    <xf numFmtId="0" fontId="0" fillId="0" borderId="182" xfId="0" applyFont="1" applyFill="1" applyBorder="1" applyAlignment="1">
      <alignment wrapText="1"/>
    </xf>
    <xf numFmtId="0" fontId="0" fillId="0" borderId="183" xfId="0" applyFont="1" applyFill="1" applyBorder="1" applyAlignment="1">
      <alignment wrapText="1"/>
    </xf>
    <xf numFmtId="0" fontId="0" fillId="0" borderId="124" xfId="0" applyFont="1" applyFill="1" applyBorder="1" applyAlignment="1">
      <alignment wrapText="1"/>
    </xf>
    <xf numFmtId="0" fontId="0" fillId="0" borderId="184" xfId="0" applyFont="1" applyFill="1" applyBorder="1" applyAlignment="1">
      <alignment wrapText="1"/>
    </xf>
    <xf numFmtId="0" fontId="8" fillId="0" borderId="115" xfId="0" applyNumberFormat="1" applyFont="1" applyFill="1" applyBorder="1" applyAlignment="1" applyProtection="1">
      <alignment horizontal="center" vertical="center"/>
      <protection/>
    </xf>
    <xf numFmtId="0" fontId="8" fillId="0" borderId="17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3" xfId="0" applyNumberFormat="1" applyFont="1" applyFill="1" applyBorder="1" applyAlignment="1" applyProtection="1">
      <alignment horizontal="center" vertical="center"/>
      <protection/>
    </xf>
    <xf numFmtId="180" fontId="2" fillId="0" borderId="18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86" xfId="0" applyNumberFormat="1" applyFont="1" applyFill="1" applyBorder="1" applyAlignment="1" applyProtection="1">
      <alignment horizontal="center" vertical="center" textRotation="90" wrapText="1"/>
      <protection/>
    </xf>
    <xf numFmtId="180" fontId="4" fillId="0" borderId="179" xfId="0" applyNumberFormat="1" applyFont="1" applyFill="1" applyBorder="1" applyAlignment="1" applyProtection="1">
      <alignment horizontal="center" vertical="center"/>
      <protection/>
    </xf>
    <xf numFmtId="180" fontId="4" fillId="0" borderId="168" xfId="0" applyNumberFormat="1" applyFont="1" applyFill="1" applyBorder="1" applyAlignment="1" applyProtection="1">
      <alignment horizontal="center" vertical="center"/>
      <protection/>
    </xf>
    <xf numFmtId="180" fontId="4" fillId="0" borderId="145" xfId="0" applyNumberFormat="1" applyFont="1" applyFill="1" applyBorder="1" applyAlignment="1" applyProtection="1">
      <alignment horizontal="center" vertical="center"/>
      <protection/>
    </xf>
    <xf numFmtId="180" fontId="2" fillId="0" borderId="187" xfId="0" applyNumberFormat="1" applyFont="1" applyFill="1" applyBorder="1" applyAlignment="1" applyProtection="1">
      <alignment horizontal="center" vertical="center"/>
      <protection/>
    </xf>
    <xf numFmtId="180" fontId="2" fillId="0" borderId="162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180" fontId="2" fillId="0" borderId="188" xfId="0" applyNumberFormat="1" applyFont="1" applyFill="1" applyBorder="1" applyAlignment="1" applyProtection="1">
      <alignment horizontal="center" vertical="center"/>
      <protection/>
    </xf>
    <xf numFmtId="180" fontId="2" fillId="0" borderId="161" xfId="0" applyNumberFormat="1" applyFont="1" applyFill="1" applyBorder="1" applyAlignment="1" applyProtection="1">
      <alignment horizontal="center" vertical="center"/>
      <protection/>
    </xf>
    <xf numFmtId="180" fontId="2" fillId="0" borderId="38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189" xfId="0" applyNumberFormat="1" applyFont="1" applyFill="1" applyBorder="1" applyAlignment="1" applyProtection="1">
      <alignment horizontal="center" vertical="center"/>
      <protection/>
    </xf>
    <xf numFmtId="180" fontId="2" fillId="0" borderId="143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49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2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0" fontId="2" fillId="0" borderId="190" xfId="0" applyNumberFormat="1" applyFont="1" applyFill="1" applyBorder="1" applyAlignment="1" applyProtection="1">
      <alignment horizontal="center" vertical="center" wrapText="1"/>
      <protection/>
    </xf>
    <xf numFmtId="180" fontId="2" fillId="0" borderId="191" xfId="0" applyNumberFormat="1" applyFont="1" applyFill="1" applyBorder="1" applyAlignment="1" applyProtection="1">
      <alignment horizontal="center" vertical="center" wrapText="1"/>
      <protection/>
    </xf>
    <xf numFmtId="0" fontId="0" fillId="0" borderId="192" xfId="0" applyFont="1" applyFill="1" applyBorder="1" applyAlignment="1">
      <alignment horizontal="center" vertical="center" wrapText="1"/>
    </xf>
    <xf numFmtId="49" fontId="6" fillId="0" borderId="90" xfId="0" applyNumberFormat="1" applyFont="1" applyFill="1" applyBorder="1" applyAlignment="1" applyProtection="1">
      <alignment horizontal="center" vertical="center"/>
      <protection/>
    </xf>
    <xf numFmtId="49" fontId="6" fillId="0" borderId="109" xfId="0" applyNumberFormat="1" applyFont="1" applyFill="1" applyBorder="1" applyAlignment="1" applyProtection="1">
      <alignment horizontal="center" vertical="center"/>
      <protection/>
    </xf>
    <xf numFmtId="49" fontId="6" fillId="0" borderId="193" xfId="0" applyNumberFormat="1" applyFont="1" applyFill="1" applyBorder="1" applyAlignment="1" applyProtection="1">
      <alignment horizontal="center" vertical="center"/>
      <protection/>
    </xf>
    <xf numFmtId="180" fontId="2" fillId="0" borderId="89" xfId="0" applyNumberFormat="1" applyFont="1" applyFill="1" applyBorder="1" applyAlignment="1" applyProtection="1">
      <alignment horizontal="center" vertical="center"/>
      <protection/>
    </xf>
    <xf numFmtId="180" fontId="2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6" fillId="0" borderId="179" xfId="0" applyFont="1" applyFill="1" applyBorder="1" applyAlignment="1">
      <alignment horizontal="center" vertical="center" wrapText="1"/>
    </xf>
    <xf numFmtId="0" fontId="6" fillId="0" borderId="168" xfId="0" applyFont="1" applyFill="1" applyBorder="1" applyAlignment="1">
      <alignment horizontal="center" vertical="center" wrapText="1"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0" applyFont="1" applyFill="1" applyBorder="1" applyAlignment="1">
      <alignment horizontal="center" vertical="center" textRotation="90" wrapText="1"/>
    </xf>
    <xf numFmtId="18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180" fontId="3" fillId="0" borderId="46" xfId="0" applyNumberFormat="1" applyFont="1" applyFill="1" applyBorder="1" applyAlignment="1" applyProtection="1">
      <alignment horizontal="center" vertical="center"/>
      <protection/>
    </xf>
    <xf numFmtId="18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textRotation="90"/>
      <protection/>
    </xf>
    <xf numFmtId="18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9" xfId="0" applyNumberFormat="1" applyFont="1" applyFill="1" applyBorder="1" applyAlignment="1" applyProtection="1">
      <alignment horizontal="center" vertical="center" textRotation="90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tabSelected="1" view="pageBreakPreview" zoomScale="55" zoomScaleNormal="50" zoomScaleSheetLayoutView="55" zoomScalePageLayoutView="0" workbookViewId="0" topLeftCell="A13">
      <selection activeCell="AF16" sqref="AF16"/>
    </sheetView>
  </sheetViews>
  <sheetFormatPr defaultColWidth="3.25390625" defaultRowHeight="12.75"/>
  <cols>
    <col min="1" max="1" width="3.25390625" style="108" customWidth="1"/>
    <col min="2" max="2" width="5.00390625" style="108" customWidth="1"/>
    <col min="3" max="3" width="5.125" style="108" customWidth="1"/>
    <col min="4" max="4" width="5.25390625" style="108" customWidth="1"/>
    <col min="5" max="6" width="4.25390625" style="108" customWidth="1"/>
    <col min="7" max="7" width="4.375" style="108" customWidth="1"/>
    <col min="8" max="8" width="4.625" style="108" customWidth="1"/>
    <col min="9" max="9" width="4.375" style="108" customWidth="1"/>
    <col min="10" max="10" width="3.75390625" style="108" customWidth="1"/>
    <col min="11" max="11" width="4.125" style="108" customWidth="1"/>
    <col min="12" max="13" width="4.75390625" style="108" customWidth="1"/>
    <col min="14" max="14" width="4.00390625" style="108" customWidth="1"/>
    <col min="15" max="16" width="5.75390625" style="108" customWidth="1"/>
    <col min="17" max="17" width="7.875" style="108" customWidth="1"/>
    <col min="18" max="19" width="4.00390625" style="108" customWidth="1"/>
    <col min="20" max="21" width="3.875" style="108" customWidth="1"/>
    <col min="22" max="22" width="4.25390625" style="108" customWidth="1"/>
    <col min="23" max="23" width="3.875" style="108" customWidth="1"/>
    <col min="24" max="24" width="4.625" style="108" customWidth="1"/>
    <col min="25" max="26" width="3.875" style="108" customWidth="1"/>
    <col min="27" max="27" width="5.00390625" style="108" customWidth="1"/>
    <col min="28" max="28" width="5.375" style="108" customWidth="1"/>
    <col min="29" max="29" width="6.00390625" style="108" customWidth="1"/>
    <col min="30" max="30" width="5.25390625" style="108" customWidth="1"/>
    <col min="31" max="31" width="5.625" style="108" customWidth="1"/>
    <col min="32" max="32" width="5.75390625" style="108" customWidth="1"/>
    <col min="33" max="33" width="5.625" style="108" customWidth="1"/>
    <col min="34" max="34" width="5.875" style="108" customWidth="1"/>
    <col min="35" max="35" width="6.125" style="108" customWidth="1"/>
    <col min="36" max="36" width="4.25390625" style="108" customWidth="1"/>
    <col min="37" max="37" width="6.625" style="108" customWidth="1"/>
    <col min="38" max="38" width="7.25390625" style="108" customWidth="1"/>
    <col min="39" max="39" width="6.75390625" style="108" customWidth="1"/>
    <col min="40" max="40" width="5.75390625" style="108" customWidth="1"/>
    <col min="41" max="41" width="5.00390625" style="108" customWidth="1"/>
    <col min="42" max="42" width="5.75390625" style="108" customWidth="1"/>
    <col min="43" max="43" width="5.125" style="108" customWidth="1"/>
    <col min="44" max="44" width="4.625" style="108" customWidth="1"/>
    <col min="45" max="45" width="5.125" style="108" customWidth="1"/>
    <col min="46" max="46" width="4.625" style="108" customWidth="1"/>
    <col min="47" max="48" width="4.875" style="108" customWidth="1"/>
    <col min="49" max="49" width="4.375" style="108" customWidth="1"/>
    <col min="50" max="50" width="4.875" style="108" customWidth="1"/>
    <col min="51" max="51" width="3.75390625" style="108" customWidth="1"/>
    <col min="52" max="53" width="4.25390625" style="108" customWidth="1"/>
    <col min="54" max="54" width="4.00390625" style="108" customWidth="1"/>
    <col min="55" max="16384" width="3.25390625" style="108" customWidth="1"/>
  </cols>
  <sheetData>
    <row r="1" ht="43.5" customHeight="1"/>
    <row r="2" spans="2:54" ht="30"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4" t="s">
        <v>79</v>
      </c>
      <c r="R2" s="764"/>
      <c r="S2" s="764"/>
      <c r="T2" s="764"/>
      <c r="U2" s="764"/>
      <c r="V2" s="764"/>
      <c r="W2" s="764"/>
      <c r="X2" s="764"/>
      <c r="Y2" s="764"/>
      <c r="Z2" s="764"/>
      <c r="AA2" s="764"/>
      <c r="AB2" s="764"/>
      <c r="AC2" s="764"/>
      <c r="AD2" s="764"/>
      <c r="AE2" s="764"/>
      <c r="AF2" s="764"/>
      <c r="AG2" s="764"/>
      <c r="AH2" s="764"/>
      <c r="AI2" s="764"/>
      <c r="AJ2" s="764"/>
      <c r="AK2" s="764"/>
      <c r="AL2" s="764"/>
      <c r="AM2" s="764"/>
      <c r="AN2" s="764"/>
      <c r="AO2" s="764"/>
      <c r="AP2" s="726"/>
      <c r="AQ2" s="726"/>
      <c r="AR2" s="726"/>
      <c r="AS2" s="726"/>
      <c r="AT2" s="726"/>
      <c r="AU2" s="726"/>
      <c r="AV2" s="726"/>
      <c r="AW2" s="726"/>
      <c r="AX2" s="726"/>
      <c r="AY2" s="726"/>
      <c r="AZ2" s="726"/>
      <c r="BA2" s="726"/>
      <c r="BB2" s="726"/>
    </row>
    <row r="3" spans="2:54" ht="20.25" customHeight="1">
      <c r="B3" s="666" t="s">
        <v>321</v>
      </c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726"/>
      <c r="AQ3" s="726"/>
      <c r="AR3" s="726"/>
      <c r="AS3" s="726"/>
      <c r="AT3" s="726"/>
      <c r="AU3" s="726"/>
      <c r="AV3" s="726"/>
      <c r="AW3" s="726"/>
      <c r="AX3" s="726"/>
      <c r="AY3" s="726"/>
      <c r="AZ3" s="726"/>
      <c r="BA3" s="726"/>
      <c r="BB3" s="726"/>
    </row>
    <row r="4" spans="2:54" ht="30.75">
      <c r="B4" s="666" t="s">
        <v>322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765" t="s">
        <v>1</v>
      </c>
      <c r="R4" s="76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765"/>
      <c r="AE4" s="765"/>
      <c r="AF4" s="765"/>
      <c r="AG4" s="765"/>
      <c r="AH4" s="765"/>
      <c r="AI4" s="765"/>
      <c r="AJ4" s="765"/>
      <c r="AK4" s="765"/>
      <c r="AL4" s="765"/>
      <c r="AM4" s="765"/>
      <c r="AN4" s="765"/>
      <c r="AO4" s="765"/>
      <c r="AP4" s="726"/>
      <c r="AQ4" s="726"/>
      <c r="AR4" s="726"/>
      <c r="AS4" s="726"/>
      <c r="AT4" s="726"/>
      <c r="AU4" s="726"/>
      <c r="AV4" s="726"/>
      <c r="AW4" s="726"/>
      <c r="AX4" s="726"/>
      <c r="AY4" s="726"/>
      <c r="AZ4" s="726"/>
      <c r="BA4" s="726"/>
      <c r="BB4" s="726"/>
    </row>
    <row r="5" spans="2:54" ht="26.25" customHeight="1">
      <c r="B5" s="741" t="s">
        <v>375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729" t="s">
        <v>364</v>
      </c>
      <c r="AP5" s="761"/>
      <c r="AQ5" s="761"/>
      <c r="AR5" s="761"/>
      <c r="AS5" s="761"/>
      <c r="AT5" s="761"/>
      <c r="AU5" s="761"/>
      <c r="AV5" s="761"/>
      <c r="AW5" s="761"/>
      <c r="AX5" s="761"/>
      <c r="AY5" s="761"/>
      <c r="AZ5" s="761"/>
      <c r="BA5" s="761"/>
      <c r="BB5" s="761"/>
    </row>
    <row r="6" spans="2:54" s="112" customFormat="1" ht="27.75">
      <c r="B6" s="760" t="s">
        <v>376</v>
      </c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761"/>
      <c r="AP6" s="761"/>
      <c r="AQ6" s="761"/>
      <c r="AR6" s="761"/>
      <c r="AS6" s="761"/>
      <c r="AT6" s="761"/>
      <c r="AU6" s="761"/>
      <c r="AV6" s="761"/>
      <c r="AW6" s="761"/>
      <c r="AX6" s="761"/>
      <c r="AY6" s="761"/>
      <c r="AZ6" s="761"/>
      <c r="BA6" s="761"/>
      <c r="BB6" s="761"/>
    </row>
    <row r="7" spans="2:54" s="112" customFormat="1" ht="22.5" customHeight="1"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3"/>
      <c r="AF7" s="763"/>
      <c r="AG7" s="763"/>
      <c r="AH7" s="763"/>
      <c r="AI7" s="763"/>
      <c r="AJ7" s="763"/>
      <c r="AK7" s="763"/>
      <c r="AL7" s="763"/>
      <c r="AM7" s="763"/>
      <c r="AN7" s="763"/>
      <c r="AO7" s="763"/>
      <c r="AP7" s="762"/>
      <c r="AQ7" s="762"/>
      <c r="AR7" s="762"/>
      <c r="AS7" s="762"/>
      <c r="AT7" s="762"/>
      <c r="AU7" s="762"/>
      <c r="AV7" s="762"/>
      <c r="AW7" s="762"/>
      <c r="AX7" s="762"/>
      <c r="AY7" s="762"/>
      <c r="AZ7" s="762"/>
      <c r="BA7" s="762"/>
      <c r="BB7" s="762"/>
    </row>
    <row r="8" spans="2:54" s="112" customFormat="1" ht="27" customHeight="1">
      <c r="B8" s="666" t="s">
        <v>0</v>
      </c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766" t="s">
        <v>2</v>
      </c>
      <c r="R8" s="767"/>
      <c r="S8" s="767"/>
      <c r="T8" s="767"/>
      <c r="U8" s="767"/>
      <c r="V8" s="767"/>
      <c r="W8" s="767"/>
      <c r="X8" s="767"/>
      <c r="Y8" s="767"/>
      <c r="Z8" s="767"/>
      <c r="AA8" s="767"/>
      <c r="AB8" s="767"/>
      <c r="AC8" s="767"/>
      <c r="AD8" s="767"/>
      <c r="AE8" s="767"/>
      <c r="AF8" s="767"/>
      <c r="AG8" s="767"/>
      <c r="AH8" s="767"/>
      <c r="AI8" s="767"/>
      <c r="AJ8" s="767"/>
      <c r="AK8" s="767"/>
      <c r="AL8" s="767"/>
      <c r="AM8" s="767"/>
      <c r="AN8" s="767"/>
      <c r="AO8" s="747" t="s">
        <v>158</v>
      </c>
      <c r="AP8" s="748"/>
      <c r="AQ8" s="748"/>
      <c r="AR8" s="748"/>
      <c r="AS8" s="748"/>
      <c r="AT8" s="748"/>
      <c r="AU8" s="748"/>
      <c r="AV8" s="748"/>
      <c r="AW8" s="748"/>
      <c r="AX8" s="748"/>
      <c r="AY8" s="748"/>
      <c r="AZ8" s="748"/>
      <c r="BA8" s="748"/>
      <c r="BB8" s="748"/>
    </row>
    <row r="9" spans="2:54" s="112" customFormat="1" ht="27.75" customHeight="1">
      <c r="B9" s="666" t="s">
        <v>323</v>
      </c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729" t="s">
        <v>168</v>
      </c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</row>
    <row r="10" spans="17:54" s="112" customFormat="1" ht="27.75" customHeight="1">
      <c r="Q10" s="729" t="s">
        <v>266</v>
      </c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111"/>
      <c r="AN10" s="111"/>
      <c r="AO10" s="727" t="s">
        <v>159</v>
      </c>
      <c r="AP10" s="727"/>
      <c r="AQ10" s="727"/>
      <c r="AR10" s="727"/>
      <c r="AS10" s="727"/>
      <c r="AT10" s="727"/>
      <c r="AU10" s="727"/>
      <c r="AV10" s="727"/>
      <c r="AW10" s="727"/>
      <c r="AX10" s="727"/>
      <c r="AY10" s="727"/>
      <c r="AZ10" s="727"/>
      <c r="BA10" s="727"/>
      <c r="BB10" s="727"/>
    </row>
    <row r="11" spans="17:54" s="112" customFormat="1" ht="27.75" customHeight="1">
      <c r="Q11" s="729" t="s">
        <v>362</v>
      </c>
      <c r="R11" s="730"/>
      <c r="S11" s="730"/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111"/>
      <c r="AM11" s="111"/>
      <c r="AN11" s="111"/>
      <c r="AO11" s="728"/>
      <c r="AP11" s="728"/>
      <c r="AQ11" s="728"/>
      <c r="AR11" s="728"/>
      <c r="AS11" s="728"/>
      <c r="AT11" s="728"/>
      <c r="AU11" s="728"/>
      <c r="AV11" s="728"/>
      <c r="AW11" s="728"/>
      <c r="AX11" s="728"/>
      <c r="AY11" s="728"/>
      <c r="AZ11" s="728"/>
      <c r="BA11" s="728"/>
      <c r="BB11" s="728"/>
    </row>
    <row r="12" spans="17:54" s="112" customFormat="1" ht="27.75" customHeight="1">
      <c r="Q12" s="672" t="s">
        <v>363</v>
      </c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4"/>
      <c r="AL12" s="674"/>
      <c r="AM12" s="674"/>
      <c r="AN12" s="206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</row>
    <row r="13" spans="17:54" s="112" customFormat="1" ht="28.5" customHeight="1">
      <c r="Q13" s="779"/>
      <c r="R13" s="780"/>
      <c r="S13" s="780"/>
      <c r="T13" s="780"/>
      <c r="U13" s="780"/>
      <c r="V13" s="780"/>
      <c r="W13" s="780"/>
      <c r="X13" s="780"/>
      <c r="Y13" s="780"/>
      <c r="Z13" s="780"/>
      <c r="AA13" s="780"/>
      <c r="AB13" s="780"/>
      <c r="AC13" s="780"/>
      <c r="AD13" s="780"/>
      <c r="AE13" s="780"/>
      <c r="AF13" s="780"/>
      <c r="AG13" s="780"/>
      <c r="AH13" s="695"/>
      <c r="AI13" s="695"/>
      <c r="AJ13" s="695"/>
      <c r="AK13" s="695"/>
      <c r="AL13" s="695"/>
      <c r="AM13" s="695"/>
      <c r="AN13" s="695"/>
      <c r="AO13" s="205"/>
      <c r="AP13" s="667"/>
      <c r="AQ13" s="667"/>
      <c r="AR13" s="667"/>
      <c r="AS13" s="667"/>
      <c r="AT13" s="667"/>
      <c r="AU13" s="667"/>
      <c r="AV13" s="667"/>
      <c r="AW13" s="667"/>
      <c r="AX13" s="667"/>
      <c r="AY13" s="667"/>
      <c r="AZ13" s="667"/>
      <c r="BA13" s="667"/>
      <c r="BB13" s="667"/>
    </row>
    <row r="14" spans="17:54" s="112" customFormat="1" ht="24" customHeight="1">
      <c r="Q14" s="694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5"/>
      <c r="AJ14" s="695"/>
      <c r="AK14" s="695"/>
      <c r="AL14" s="695"/>
      <c r="AM14" s="695"/>
      <c r="AN14" s="69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</row>
    <row r="15" spans="17:54" s="112" customFormat="1" ht="28.5" customHeight="1">
      <c r="Q15" s="692" t="s">
        <v>169</v>
      </c>
      <c r="R15" s="693"/>
      <c r="S15" s="693"/>
      <c r="T15" s="693"/>
      <c r="U15" s="693"/>
      <c r="V15" s="693"/>
      <c r="W15" s="693"/>
      <c r="X15" s="693"/>
      <c r="Y15" s="693"/>
      <c r="Z15" s="693"/>
      <c r="AA15" s="693"/>
      <c r="AB15" s="693"/>
      <c r="AC15" s="693"/>
      <c r="AD15" s="693"/>
      <c r="AE15" s="693"/>
      <c r="AF15" s="693"/>
      <c r="AG15" s="693"/>
      <c r="AH15" s="693"/>
      <c r="AI15" s="693"/>
      <c r="AJ15" s="693"/>
      <c r="AK15" s="693"/>
      <c r="AL15" s="693"/>
      <c r="AM15" s="693"/>
      <c r="AN15" s="693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</row>
    <row r="16" spans="42:54" s="112" customFormat="1" ht="18.75"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</row>
    <row r="17" spans="2:54" s="112" customFormat="1" ht="22.5">
      <c r="B17" s="713" t="s">
        <v>74</v>
      </c>
      <c r="C17" s="713"/>
      <c r="D17" s="713"/>
      <c r="E17" s="713"/>
      <c r="F17" s="713"/>
      <c r="G17" s="713"/>
      <c r="H17" s="713"/>
      <c r="I17" s="713"/>
      <c r="J17" s="713"/>
      <c r="K17" s="713"/>
      <c r="L17" s="713"/>
      <c r="M17" s="713"/>
      <c r="N17" s="713"/>
      <c r="O17" s="713"/>
      <c r="P17" s="713"/>
      <c r="Q17" s="713"/>
      <c r="R17" s="713"/>
      <c r="S17" s="713"/>
      <c r="T17" s="713"/>
      <c r="U17" s="713"/>
      <c r="V17" s="713"/>
      <c r="W17" s="713"/>
      <c r="X17" s="713"/>
      <c r="Y17" s="713"/>
      <c r="Z17" s="713"/>
      <c r="AA17" s="713"/>
      <c r="AB17" s="713"/>
      <c r="AC17" s="713"/>
      <c r="AD17" s="713"/>
      <c r="AE17" s="713"/>
      <c r="AF17" s="713"/>
      <c r="AG17" s="713"/>
      <c r="AH17" s="713"/>
      <c r="AI17" s="713"/>
      <c r="AJ17" s="713"/>
      <c r="AK17" s="713"/>
      <c r="AL17" s="713"/>
      <c r="AM17" s="713"/>
      <c r="AN17" s="713"/>
      <c r="AO17" s="713"/>
      <c r="AP17" s="713"/>
      <c r="AQ17" s="713"/>
      <c r="AR17" s="713"/>
      <c r="AS17" s="713"/>
      <c r="AT17" s="713"/>
      <c r="AU17" s="713"/>
      <c r="AV17" s="713"/>
      <c r="AW17" s="713"/>
      <c r="AX17" s="713"/>
      <c r="AY17" s="713"/>
      <c r="AZ17" s="713"/>
      <c r="BA17" s="713"/>
      <c r="BB17" s="713"/>
    </row>
    <row r="18" spans="2:54" s="112" customFormat="1" ht="19.5" thickBot="1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</row>
    <row r="19" spans="2:54" ht="18" customHeight="1" thickBot="1">
      <c r="B19" s="671" t="s">
        <v>3</v>
      </c>
      <c r="C19" s="688" t="s">
        <v>4</v>
      </c>
      <c r="D19" s="689"/>
      <c r="E19" s="689"/>
      <c r="F19" s="690"/>
      <c r="G19" s="688" t="s">
        <v>5</v>
      </c>
      <c r="H19" s="689"/>
      <c r="I19" s="689"/>
      <c r="J19" s="690"/>
      <c r="K19" s="688" t="s">
        <v>6</v>
      </c>
      <c r="L19" s="689"/>
      <c r="M19" s="689"/>
      <c r="N19" s="690"/>
      <c r="O19" s="668" t="s">
        <v>7</v>
      </c>
      <c r="P19" s="669"/>
      <c r="Q19" s="669"/>
      <c r="R19" s="669"/>
      <c r="S19" s="670"/>
      <c r="T19" s="668" t="s">
        <v>8</v>
      </c>
      <c r="U19" s="675"/>
      <c r="V19" s="675"/>
      <c r="W19" s="675"/>
      <c r="X19" s="670"/>
      <c r="Y19" s="688" t="s">
        <v>9</v>
      </c>
      <c r="Z19" s="689"/>
      <c r="AA19" s="689"/>
      <c r="AB19" s="690"/>
      <c r="AC19" s="688" t="s">
        <v>10</v>
      </c>
      <c r="AD19" s="689"/>
      <c r="AE19" s="689"/>
      <c r="AF19" s="690"/>
      <c r="AG19" s="688" t="s">
        <v>11</v>
      </c>
      <c r="AH19" s="689"/>
      <c r="AI19" s="689"/>
      <c r="AJ19" s="690"/>
      <c r="AK19" s="668" t="s">
        <v>12</v>
      </c>
      <c r="AL19" s="675"/>
      <c r="AM19" s="675"/>
      <c r="AN19" s="675"/>
      <c r="AO19" s="670"/>
      <c r="AP19" s="688" t="s">
        <v>13</v>
      </c>
      <c r="AQ19" s="689"/>
      <c r="AR19" s="689"/>
      <c r="AS19" s="690"/>
      <c r="AT19" s="668" t="s">
        <v>14</v>
      </c>
      <c r="AU19" s="675"/>
      <c r="AV19" s="675"/>
      <c r="AW19" s="675"/>
      <c r="AX19" s="670"/>
      <c r="AY19" s="668" t="s">
        <v>15</v>
      </c>
      <c r="AZ19" s="669"/>
      <c r="BA19" s="669"/>
      <c r="BB19" s="670"/>
    </row>
    <row r="20" spans="2:54" s="117" customFormat="1" ht="20.25" customHeight="1">
      <c r="B20" s="671"/>
      <c r="C20" s="207">
        <v>1</v>
      </c>
      <c r="D20" s="208">
        <v>2</v>
      </c>
      <c r="E20" s="208">
        <v>3</v>
      </c>
      <c r="F20" s="209">
        <v>4</v>
      </c>
      <c r="G20" s="207">
        <v>5</v>
      </c>
      <c r="H20" s="208">
        <v>6</v>
      </c>
      <c r="I20" s="208">
        <v>7</v>
      </c>
      <c r="J20" s="209">
        <v>8</v>
      </c>
      <c r="K20" s="207">
        <v>9</v>
      </c>
      <c r="L20" s="208">
        <v>10</v>
      </c>
      <c r="M20" s="208">
        <v>11</v>
      </c>
      <c r="N20" s="209">
        <v>12</v>
      </c>
      <c r="O20" s="207">
        <v>13</v>
      </c>
      <c r="P20" s="208">
        <v>14</v>
      </c>
      <c r="Q20" s="208">
        <v>15</v>
      </c>
      <c r="R20" s="208">
        <v>16</v>
      </c>
      <c r="S20" s="209">
        <v>17</v>
      </c>
      <c r="T20" s="207">
        <v>18</v>
      </c>
      <c r="U20" s="208">
        <v>19</v>
      </c>
      <c r="V20" s="208">
        <v>20</v>
      </c>
      <c r="W20" s="208">
        <v>21</v>
      </c>
      <c r="X20" s="209">
        <v>22</v>
      </c>
      <c r="Y20" s="207">
        <v>23</v>
      </c>
      <c r="Z20" s="208">
        <v>24</v>
      </c>
      <c r="AA20" s="208">
        <v>25</v>
      </c>
      <c r="AB20" s="209">
        <v>26</v>
      </c>
      <c r="AC20" s="207">
        <v>27</v>
      </c>
      <c r="AD20" s="208">
        <v>28</v>
      </c>
      <c r="AE20" s="208">
        <v>29</v>
      </c>
      <c r="AF20" s="209">
        <v>30</v>
      </c>
      <c r="AG20" s="207">
        <v>31</v>
      </c>
      <c r="AH20" s="208">
        <v>32</v>
      </c>
      <c r="AI20" s="208">
        <v>33</v>
      </c>
      <c r="AJ20" s="209">
        <v>34</v>
      </c>
      <c r="AK20" s="210">
        <v>35</v>
      </c>
      <c r="AL20" s="211">
        <v>36</v>
      </c>
      <c r="AM20" s="211">
        <v>37</v>
      </c>
      <c r="AN20" s="211">
        <v>38</v>
      </c>
      <c r="AO20" s="212">
        <v>39</v>
      </c>
      <c r="AP20" s="210">
        <v>40</v>
      </c>
      <c r="AQ20" s="211">
        <v>41</v>
      </c>
      <c r="AR20" s="211">
        <v>42</v>
      </c>
      <c r="AS20" s="212">
        <v>43</v>
      </c>
      <c r="AT20" s="210">
        <v>44</v>
      </c>
      <c r="AU20" s="211">
        <v>45</v>
      </c>
      <c r="AV20" s="211">
        <v>46</v>
      </c>
      <c r="AW20" s="211">
        <v>47</v>
      </c>
      <c r="AX20" s="212">
        <v>48</v>
      </c>
      <c r="AY20" s="210">
        <v>49</v>
      </c>
      <c r="AZ20" s="211">
        <v>50</v>
      </c>
      <c r="BA20" s="211">
        <v>51</v>
      </c>
      <c r="BB20" s="212">
        <v>52</v>
      </c>
    </row>
    <row r="21" spans="2:54" ht="19.5" customHeight="1">
      <c r="B21" s="118">
        <v>1</v>
      </c>
      <c r="C21" s="213" t="s">
        <v>267</v>
      </c>
      <c r="D21" s="61" t="s">
        <v>267</v>
      </c>
      <c r="E21" s="61" t="s">
        <v>267</v>
      </c>
      <c r="F21" s="214" t="s">
        <v>267</v>
      </c>
      <c r="G21" s="213" t="s">
        <v>267</v>
      </c>
      <c r="H21" s="61" t="s">
        <v>267</v>
      </c>
      <c r="I21" s="61" t="s">
        <v>267</v>
      </c>
      <c r="J21" s="214" t="s">
        <v>267</v>
      </c>
      <c r="K21" s="213" t="s">
        <v>267</v>
      </c>
      <c r="L21" s="61" t="s">
        <v>267</v>
      </c>
      <c r="M21" s="61" t="s">
        <v>267</v>
      </c>
      <c r="N21" s="214" t="s">
        <v>267</v>
      </c>
      <c r="O21" s="213" t="s">
        <v>267</v>
      </c>
      <c r="P21" s="61" t="s">
        <v>267</v>
      </c>
      <c r="Q21" s="61" t="s">
        <v>267</v>
      </c>
      <c r="R21" s="61" t="s">
        <v>16</v>
      </c>
      <c r="S21" s="61" t="s">
        <v>16</v>
      </c>
      <c r="T21" s="213" t="s">
        <v>347</v>
      </c>
      <c r="U21" s="61" t="s">
        <v>267</v>
      </c>
      <c r="V21" s="61" t="s">
        <v>267</v>
      </c>
      <c r="W21" s="61" t="s">
        <v>267</v>
      </c>
      <c r="X21" s="214" t="s">
        <v>267</v>
      </c>
      <c r="Y21" s="213" t="s">
        <v>267</v>
      </c>
      <c r="Z21" s="61" t="s">
        <v>267</v>
      </c>
      <c r="AA21" s="61" t="s">
        <v>267</v>
      </c>
      <c r="AB21" s="214" t="s">
        <v>267</v>
      </c>
      <c r="AC21" s="214" t="s">
        <v>267</v>
      </c>
      <c r="AD21" s="61" t="s">
        <v>346</v>
      </c>
      <c r="AE21" s="214" t="s">
        <v>18</v>
      </c>
      <c r="AF21" s="213" t="s">
        <v>18</v>
      </c>
      <c r="AG21" s="213" t="s">
        <v>348</v>
      </c>
      <c r="AH21" s="61" t="s">
        <v>267</v>
      </c>
      <c r="AI21" s="61" t="s">
        <v>267</v>
      </c>
      <c r="AJ21" s="214" t="s">
        <v>267</v>
      </c>
      <c r="AK21" s="213" t="s">
        <v>267</v>
      </c>
      <c r="AL21" s="61" t="s">
        <v>267</v>
      </c>
      <c r="AM21" s="61" t="s">
        <v>267</v>
      </c>
      <c r="AN21" s="61" t="s">
        <v>267</v>
      </c>
      <c r="AO21" s="214" t="s">
        <v>267</v>
      </c>
      <c r="AP21" s="214" t="s">
        <v>267</v>
      </c>
      <c r="AQ21" s="61" t="s">
        <v>16</v>
      </c>
      <c r="AR21" s="61" t="s">
        <v>16</v>
      </c>
      <c r="AS21" s="214" t="s">
        <v>16</v>
      </c>
      <c r="AT21" s="213" t="s">
        <v>17</v>
      </c>
      <c r="AU21" s="61" t="s">
        <v>17</v>
      </c>
      <c r="AV21" s="61" t="s">
        <v>17</v>
      </c>
      <c r="AW21" s="61" t="s">
        <v>17</v>
      </c>
      <c r="AX21" s="214" t="s">
        <v>17</v>
      </c>
      <c r="AY21" s="213" t="s">
        <v>17</v>
      </c>
      <c r="AZ21" s="61" t="s">
        <v>17</v>
      </c>
      <c r="BA21" s="61" t="s">
        <v>17</v>
      </c>
      <c r="BB21" s="214" t="s">
        <v>17</v>
      </c>
    </row>
    <row r="22" spans="2:54" ht="19.5" customHeight="1">
      <c r="B22" s="118">
        <v>2</v>
      </c>
      <c r="C22" s="213" t="s">
        <v>267</v>
      </c>
      <c r="D22" s="61" t="s">
        <v>267</v>
      </c>
      <c r="E22" s="61" t="s">
        <v>267</v>
      </c>
      <c r="F22" s="214" t="s">
        <v>267</v>
      </c>
      <c r="G22" s="213" t="s">
        <v>267</v>
      </c>
      <c r="H22" s="61" t="s">
        <v>267</v>
      </c>
      <c r="I22" s="61" t="s">
        <v>267</v>
      </c>
      <c r="J22" s="214" t="s">
        <v>267</v>
      </c>
      <c r="K22" s="213" t="s">
        <v>267</v>
      </c>
      <c r="L22" s="61" t="s">
        <v>267</v>
      </c>
      <c r="M22" s="61" t="s">
        <v>267</v>
      </c>
      <c r="N22" s="214" t="s">
        <v>267</v>
      </c>
      <c r="O22" s="213" t="s">
        <v>267</v>
      </c>
      <c r="P22" s="61" t="s">
        <v>267</v>
      </c>
      <c r="Q22" s="61" t="s">
        <v>267</v>
      </c>
      <c r="R22" s="61" t="s">
        <v>16</v>
      </c>
      <c r="S22" s="61" t="s">
        <v>16</v>
      </c>
      <c r="T22" s="213" t="s">
        <v>347</v>
      </c>
      <c r="U22" s="61" t="s">
        <v>267</v>
      </c>
      <c r="V22" s="61" t="s">
        <v>267</v>
      </c>
      <c r="W22" s="61" t="s">
        <v>267</v>
      </c>
      <c r="X22" s="214" t="s">
        <v>267</v>
      </c>
      <c r="Y22" s="213" t="s">
        <v>267</v>
      </c>
      <c r="Z22" s="61" t="s">
        <v>267</v>
      </c>
      <c r="AA22" s="61" t="s">
        <v>267</v>
      </c>
      <c r="AB22" s="214" t="s">
        <v>267</v>
      </c>
      <c r="AC22" s="214" t="s">
        <v>267</v>
      </c>
      <c r="AD22" s="61" t="s">
        <v>346</v>
      </c>
      <c r="AE22" s="61" t="s">
        <v>17</v>
      </c>
      <c r="AF22" s="214" t="s">
        <v>17</v>
      </c>
      <c r="AG22" s="213" t="s">
        <v>348</v>
      </c>
      <c r="AH22" s="61" t="s">
        <v>267</v>
      </c>
      <c r="AI22" s="61" t="s">
        <v>267</v>
      </c>
      <c r="AJ22" s="214" t="s">
        <v>267</v>
      </c>
      <c r="AK22" s="213" t="s">
        <v>267</v>
      </c>
      <c r="AL22" s="61" t="s">
        <v>267</v>
      </c>
      <c r="AM22" s="61" t="s">
        <v>267</v>
      </c>
      <c r="AN22" s="61" t="s">
        <v>267</v>
      </c>
      <c r="AO22" s="214" t="s">
        <v>267</v>
      </c>
      <c r="AP22" s="214" t="s">
        <v>267</v>
      </c>
      <c r="AQ22" s="61" t="s">
        <v>16</v>
      </c>
      <c r="AR22" s="61" t="s">
        <v>16</v>
      </c>
      <c r="AS22" s="214" t="s">
        <v>16</v>
      </c>
      <c r="AT22" s="213" t="s">
        <v>17</v>
      </c>
      <c r="AU22" s="61" t="s">
        <v>17</v>
      </c>
      <c r="AV22" s="61" t="s">
        <v>17</v>
      </c>
      <c r="AW22" s="61" t="s">
        <v>17</v>
      </c>
      <c r="AX22" s="214" t="s">
        <v>17</v>
      </c>
      <c r="AY22" s="213" t="s">
        <v>17</v>
      </c>
      <c r="AZ22" s="61" t="s">
        <v>17</v>
      </c>
      <c r="BA22" s="61" t="s">
        <v>17</v>
      </c>
      <c r="BB22" s="214" t="s">
        <v>17</v>
      </c>
    </row>
    <row r="23" spans="2:54" ht="19.5" customHeight="1" thickBot="1">
      <c r="B23" s="118">
        <v>3</v>
      </c>
      <c r="C23" s="213" t="s">
        <v>267</v>
      </c>
      <c r="D23" s="61" t="s">
        <v>267</v>
      </c>
      <c r="E23" s="61" t="s">
        <v>267</v>
      </c>
      <c r="F23" s="214" t="s">
        <v>267</v>
      </c>
      <c r="G23" s="213" t="s">
        <v>267</v>
      </c>
      <c r="H23" s="61" t="s">
        <v>267</v>
      </c>
      <c r="I23" s="61" t="s">
        <v>267</v>
      </c>
      <c r="J23" s="214" t="s">
        <v>267</v>
      </c>
      <c r="K23" s="213" t="s">
        <v>267</v>
      </c>
      <c r="L23" s="61" t="s">
        <v>267</v>
      </c>
      <c r="M23" s="61" t="s">
        <v>267</v>
      </c>
      <c r="N23" s="214" t="s">
        <v>267</v>
      </c>
      <c r="O23" s="213" t="s">
        <v>267</v>
      </c>
      <c r="P23" s="61" t="s">
        <v>267</v>
      </c>
      <c r="Q23" s="61" t="s">
        <v>267</v>
      </c>
      <c r="R23" s="61" t="s">
        <v>16</v>
      </c>
      <c r="S23" s="61" t="s">
        <v>16</v>
      </c>
      <c r="T23" s="213" t="s">
        <v>347</v>
      </c>
      <c r="U23" s="61" t="s">
        <v>267</v>
      </c>
      <c r="V23" s="61" t="s">
        <v>267</v>
      </c>
      <c r="W23" s="61" t="s">
        <v>267</v>
      </c>
      <c r="X23" s="214" t="s">
        <v>267</v>
      </c>
      <c r="Y23" s="213" t="s">
        <v>267</v>
      </c>
      <c r="Z23" s="61" t="s">
        <v>267</v>
      </c>
      <c r="AA23" s="61" t="s">
        <v>267</v>
      </c>
      <c r="AB23" s="214" t="s">
        <v>267</v>
      </c>
      <c r="AC23" s="214" t="s">
        <v>267</v>
      </c>
      <c r="AD23" s="61" t="s">
        <v>346</v>
      </c>
      <c r="AE23" s="214" t="s">
        <v>18</v>
      </c>
      <c r="AF23" s="213" t="s">
        <v>18</v>
      </c>
      <c r="AG23" s="213" t="s">
        <v>348</v>
      </c>
      <c r="AH23" s="61" t="s">
        <v>267</v>
      </c>
      <c r="AI23" s="61" t="s">
        <v>267</v>
      </c>
      <c r="AJ23" s="214" t="s">
        <v>267</v>
      </c>
      <c r="AK23" s="213" t="s">
        <v>267</v>
      </c>
      <c r="AL23" s="61" t="s">
        <v>267</v>
      </c>
      <c r="AM23" s="61" t="s">
        <v>267</v>
      </c>
      <c r="AN23" s="61" t="s">
        <v>267</v>
      </c>
      <c r="AO23" s="214" t="s">
        <v>267</v>
      </c>
      <c r="AP23" s="214" t="s">
        <v>267</v>
      </c>
      <c r="AQ23" s="61" t="s">
        <v>16</v>
      </c>
      <c r="AR23" s="61" t="s">
        <v>16</v>
      </c>
      <c r="AS23" s="214" t="s">
        <v>16</v>
      </c>
      <c r="AT23" s="215" t="s">
        <v>17</v>
      </c>
      <c r="AU23" s="216" t="s">
        <v>17</v>
      </c>
      <c r="AV23" s="216" t="s">
        <v>17</v>
      </c>
      <c r="AW23" s="216" t="s">
        <v>17</v>
      </c>
      <c r="AX23" s="217" t="s">
        <v>17</v>
      </c>
      <c r="AY23" s="215" t="s">
        <v>17</v>
      </c>
      <c r="AZ23" s="216" t="s">
        <v>17</v>
      </c>
      <c r="BA23" s="216" t="s">
        <v>17</v>
      </c>
      <c r="BB23" s="217" t="s">
        <v>17</v>
      </c>
    </row>
    <row r="24" spans="2:54" ht="19.5" customHeight="1" thickBot="1">
      <c r="B24" s="118">
        <v>4</v>
      </c>
      <c r="C24" s="215" t="s">
        <v>267</v>
      </c>
      <c r="D24" s="216" t="s">
        <v>267</v>
      </c>
      <c r="E24" s="216" t="s">
        <v>267</v>
      </c>
      <c r="F24" s="217" t="s">
        <v>267</v>
      </c>
      <c r="G24" s="215" t="s">
        <v>267</v>
      </c>
      <c r="H24" s="216" t="s">
        <v>267</v>
      </c>
      <c r="I24" s="216" t="s">
        <v>267</v>
      </c>
      <c r="J24" s="217" t="s">
        <v>267</v>
      </c>
      <c r="K24" s="215" t="s">
        <v>267</v>
      </c>
      <c r="L24" s="216" t="s">
        <v>267</v>
      </c>
      <c r="M24" s="216" t="s">
        <v>267</v>
      </c>
      <c r="N24" s="217" t="s">
        <v>267</v>
      </c>
      <c r="O24" s="215" t="s">
        <v>267</v>
      </c>
      <c r="P24" s="216" t="s">
        <v>267</v>
      </c>
      <c r="Q24" s="216" t="s">
        <v>267</v>
      </c>
      <c r="R24" s="218" t="s">
        <v>16</v>
      </c>
      <c r="S24" s="218" t="s">
        <v>16</v>
      </c>
      <c r="T24" s="213" t="s">
        <v>347</v>
      </c>
      <c r="U24" s="220" t="s">
        <v>76</v>
      </c>
      <c r="V24" s="220" t="s">
        <v>76</v>
      </c>
      <c r="W24" s="220" t="s">
        <v>76</v>
      </c>
      <c r="X24" s="221" t="s">
        <v>76</v>
      </c>
      <c r="Y24" s="222" t="s">
        <v>76</v>
      </c>
      <c r="Z24" s="220" t="s">
        <v>76</v>
      </c>
      <c r="AA24" s="220" t="s">
        <v>76</v>
      </c>
      <c r="AB24" s="221" t="s">
        <v>76</v>
      </c>
      <c r="AC24" s="221" t="s">
        <v>76</v>
      </c>
      <c r="AD24" s="219" t="s">
        <v>16</v>
      </c>
      <c r="AE24" s="214" t="s">
        <v>18</v>
      </c>
      <c r="AF24" s="213" t="s">
        <v>18</v>
      </c>
      <c r="AG24" s="223" t="s">
        <v>75</v>
      </c>
      <c r="AH24" s="224" t="s">
        <v>75</v>
      </c>
      <c r="AI24" s="224" t="s">
        <v>75</v>
      </c>
      <c r="AJ24" s="225" t="s">
        <v>75</v>
      </c>
      <c r="AK24" s="223" t="s">
        <v>75</v>
      </c>
      <c r="AL24" s="224" t="s">
        <v>75</v>
      </c>
      <c r="AM24" s="224" t="s">
        <v>75</v>
      </c>
      <c r="AN24" s="224" t="s">
        <v>75</v>
      </c>
      <c r="AO24" s="219" t="s">
        <v>16</v>
      </c>
      <c r="AP24" s="5" t="s">
        <v>19</v>
      </c>
      <c r="AQ24" s="5" t="s">
        <v>19</v>
      </c>
      <c r="AR24" s="5" t="s">
        <v>19</v>
      </c>
      <c r="AS24" s="461" t="s">
        <v>377</v>
      </c>
      <c r="AT24" s="757"/>
      <c r="AU24" s="758"/>
      <c r="AV24" s="758"/>
      <c r="AW24" s="758"/>
      <c r="AX24" s="758"/>
      <c r="AY24" s="758"/>
      <c r="AZ24" s="758"/>
      <c r="BA24" s="758"/>
      <c r="BB24" s="759"/>
    </row>
    <row r="25" spans="2:54" ht="19.5" customHeight="1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 t="s">
        <v>52</v>
      </c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</row>
    <row r="26" spans="2:54" s="119" customFormat="1" ht="21" customHeight="1">
      <c r="B26" s="742" t="s">
        <v>378</v>
      </c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2"/>
      <c r="T26" s="742"/>
      <c r="U26" s="742"/>
      <c r="V26" s="742"/>
      <c r="W26" s="742"/>
      <c r="X26" s="742"/>
      <c r="Y26" s="742"/>
      <c r="Z26" s="742"/>
      <c r="AA26" s="742"/>
      <c r="AB26" s="742"/>
      <c r="AC26" s="742"/>
      <c r="AD26" s="742"/>
      <c r="AE26" s="742"/>
      <c r="AF26" s="742"/>
      <c r="AG26" s="742"/>
      <c r="AH26" s="742"/>
      <c r="AI26" s="742"/>
      <c r="AJ26" s="742"/>
      <c r="AK26" s="742"/>
      <c r="AL26" s="742"/>
      <c r="AM26" s="742"/>
      <c r="AN26" s="742"/>
      <c r="AO26" s="742"/>
      <c r="AP26" s="742"/>
      <c r="AQ26" s="742"/>
      <c r="AR26" s="742"/>
      <c r="AS26" s="742"/>
      <c r="AT26" s="742"/>
      <c r="AU26" s="742"/>
      <c r="AV26" s="742"/>
      <c r="AW26" s="742"/>
      <c r="AX26" s="742"/>
      <c r="AY26" s="742"/>
      <c r="AZ26" s="742"/>
      <c r="BA26" s="742"/>
      <c r="BB26" s="742"/>
    </row>
    <row r="27" spans="49:53" ht="15.75">
      <c r="AW27" s="120"/>
      <c r="AX27" s="120"/>
      <c r="AY27" s="120"/>
      <c r="AZ27" s="120"/>
      <c r="BA27" s="120"/>
    </row>
    <row r="28" spans="2:54" ht="21.75" customHeight="1">
      <c r="B28" s="66" t="s">
        <v>160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/>
      <c r="AY28" s="68"/>
      <c r="AZ28" s="68"/>
      <c r="BA28" s="68"/>
      <c r="BB28" s="112"/>
    </row>
    <row r="29" spans="2:54" ht="21.75" customHeight="1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112"/>
    </row>
    <row r="30" spans="2:54" ht="22.5" customHeight="1">
      <c r="B30" s="746" t="s">
        <v>3</v>
      </c>
      <c r="C30" s="698"/>
      <c r="D30" s="768" t="s">
        <v>20</v>
      </c>
      <c r="E30" s="697"/>
      <c r="F30" s="697"/>
      <c r="G30" s="698"/>
      <c r="H30" s="714" t="s">
        <v>382</v>
      </c>
      <c r="I30" s="715"/>
      <c r="J30" s="716"/>
      <c r="K30" s="676" t="s">
        <v>22</v>
      </c>
      <c r="L30" s="697"/>
      <c r="M30" s="697"/>
      <c r="N30" s="698"/>
      <c r="O30" s="676" t="s">
        <v>116</v>
      </c>
      <c r="P30" s="697"/>
      <c r="Q30" s="698"/>
      <c r="R30" s="676" t="s">
        <v>117</v>
      </c>
      <c r="S30" s="705"/>
      <c r="T30" s="706"/>
      <c r="U30" s="676" t="s">
        <v>118</v>
      </c>
      <c r="V30" s="697"/>
      <c r="W30" s="698"/>
      <c r="X30" s="676" t="s">
        <v>86</v>
      </c>
      <c r="Y30" s="697"/>
      <c r="Z30" s="698"/>
      <c r="AA30" s="121"/>
      <c r="AB30" s="781" t="s">
        <v>119</v>
      </c>
      <c r="AC30" s="782"/>
      <c r="AD30" s="782"/>
      <c r="AE30" s="782"/>
      <c r="AF30" s="782"/>
      <c r="AG30" s="782"/>
      <c r="AH30" s="783"/>
      <c r="AI30" s="676" t="s">
        <v>345</v>
      </c>
      <c r="AJ30" s="749"/>
      <c r="AK30" s="750"/>
      <c r="AL30" s="768" t="s">
        <v>90</v>
      </c>
      <c r="AM30" s="771"/>
      <c r="AN30" s="772"/>
      <c r="AO30" s="122"/>
      <c r="AP30" s="659" t="s">
        <v>98</v>
      </c>
      <c r="AQ30" s="770"/>
      <c r="AR30" s="770"/>
      <c r="AS30" s="770"/>
      <c r="AT30" s="676" t="s">
        <v>161</v>
      </c>
      <c r="AU30" s="677"/>
      <c r="AV30" s="677"/>
      <c r="AW30" s="677"/>
      <c r="AX30" s="678"/>
      <c r="AY30" s="661" t="s">
        <v>345</v>
      </c>
      <c r="AZ30" s="661"/>
      <c r="BA30" s="661"/>
      <c r="BB30" s="662"/>
    </row>
    <row r="31" spans="2:54" ht="15.75" customHeight="1">
      <c r="B31" s="699"/>
      <c r="C31" s="701"/>
      <c r="D31" s="699"/>
      <c r="E31" s="700"/>
      <c r="F31" s="700"/>
      <c r="G31" s="701"/>
      <c r="H31" s="717"/>
      <c r="I31" s="718"/>
      <c r="J31" s="719"/>
      <c r="K31" s="699"/>
      <c r="L31" s="700"/>
      <c r="M31" s="700"/>
      <c r="N31" s="701"/>
      <c r="O31" s="699"/>
      <c r="P31" s="700"/>
      <c r="Q31" s="701"/>
      <c r="R31" s="707"/>
      <c r="S31" s="708"/>
      <c r="T31" s="709"/>
      <c r="U31" s="699"/>
      <c r="V31" s="700"/>
      <c r="W31" s="701"/>
      <c r="X31" s="699"/>
      <c r="Y31" s="700"/>
      <c r="Z31" s="701"/>
      <c r="AA31" s="121"/>
      <c r="AB31" s="784"/>
      <c r="AC31" s="785"/>
      <c r="AD31" s="785"/>
      <c r="AE31" s="785"/>
      <c r="AF31" s="785"/>
      <c r="AG31" s="785"/>
      <c r="AH31" s="786"/>
      <c r="AI31" s="751"/>
      <c r="AJ31" s="752"/>
      <c r="AK31" s="753"/>
      <c r="AL31" s="773"/>
      <c r="AM31" s="774"/>
      <c r="AN31" s="775"/>
      <c r="AO31" s="122"/>
      <c r="AP31" s="770"/>
      <c r="AQ31" s="770"/>
      <c r="AR31" s="770"/>
      <c r="AS31" s="770"/>
      <c r="AT31" s="679"/>
      <c r="AU31" s="680"/>
      <c r="AV31" s="680"/>
      <c r="AW31" s="680"/>
      <c r="AX31" s="681"/>
      <c r="AY31" s="661"/>
      <c r="AZ31" s="661"/>
      <c r="BA31" s="661"/>
      <c r="BB31" s="662"/>
    </row>
    <row r="32" spans="2:54" ht="72" customHeight="1">
      <c r="B32" s="702"/>
      <c r="C32" s="704"/>
      <c r="D32" s="702"/>
      <c r="E32" s="703"/>
      <c r="F32" s="703"/>
      <c r="G32" s="704"/>
      <c r="H32" s="720"/>
      <c r="I32" s="721"/>
      <c r="J32" s="722"/>
      <c r="K32" s="702"/>
      <c r="L32" s="703"/>
      <c r="M32" s="703"/>
      <c r="N32" s="704"/>
      <c r="O32" s="702"/>
      <c r="P32" s="703"/>
      <c r="Q32" s="704"/>
      <c r="R32" s="710"/>
      <c r="S32" s="711"/>
      <c r="T32" s="712"/>
      <c r="U32" s="702"/>
      <c r="V32" s="703"/>
      <c r="W32" s="704"/>
      <c r="X32" s="702"/>
      <c r="Y32" s="703"/>
      <c r="Z32" s="704"/>
      <c r="AA32" s="121"/>
      <c r="AB32" s="787"/>
      <c r="AC32" s="788"/>
      <c r="AD32" s="788"/>
      <c r="AE32" s="788"/>
      <c r="AF32" s="788"/>
      <c r="AG32" s="788"/>
      <c r="AH32" s="789"/>
      <c r="AI32" s="754"/>
      <c r="AJ32" s="755"/>
      <c r="AK32" s="756"/>
      <c r="AL32" s="776"/>
      <c r="AM32" s="777"/>
      <c r="AN32" s="778"/>
      <c r="AO32" s="122"/>
      <c r="AP32" s="770"/>
      <c r="AQ32" s="770"/>
      <c r="AR32" s="770"/>
      <c r="AS32" s="770"/>
      <c r="AT32" s="679"/>
      <c r="AU32" s="680"/>
      <c r="AV32" s="680"/>
      <c r="AW32" s="680"/>
      <c r="AX32" s="681"/>
      <c r="AY32" s="661"/>
      <c r="AZ32" s="661"/>
      <c r="BA32" s="661"/>
      <c r="BB32" s="662"/>
    </row>
    <row r="33" spans="2:54" ht="20.25" customHeight="1">
      <c r="B33" s="731">
        <v>1</v>
      </c>
      <c r="C33" s="696"/>
      <c r="D33" s="685">
        <v>34</v>
      </c>
      <c r="E33" s="686"/>
      <c r="F33" s="686"/>
      <c r="G33" s="696"/>
      <c r="H33" s="685">
        <v>6</v>
      </c>
      <c r="I33" s="686"/>
      <c r="J33" s="696"/>
      <c r="K33" s="685">
        <v>3</v>
      </c>
      <c r="L33" s="686"/>
      <c r="M33" s="686"/>
      <c r="N33" s="696"/>
      <c r="O33" s="685"/>
      <c r="P33" s="686"/>
      <c r="Q33" s="696"/>
      <c r="R33" s="663"/>
      <c r="S33" s="664"/>
      <c r="T33" s="665"/>
      <c r="U33" s="685">
        <v>9</v>
      </c>
      <c r="V33" s="686"/>
      <c r="W33" s="696"/>
      <c r="X33" s="685">
        <f>D33+H33+K33+O33+R33+U33</f>
        <v>52</v>
      </c>
      <c r="Y33" s="686"/>
      <c r="Z33" s="687"/>
      <c r="AA33" s="121"/>
      <c r="AB33" s="743" t="s">
        <v>162</v>
      </c>
      <c r="AC33" s="744"/>
      <c r="AD33" s="744"/>
      <c r="AE33" s="744"/>
      <c r="AF33" s="744"/>
      <c r="AG33" s="745"/>
      <c r="AH33" s="745"/>
      <c r="AI33" s="659" t="s">
        <v>330</v>
      </c>
      <c r="AJ33" s="660"/>
      <c r="AK33" s="660"/>
      <c r="AL33" s="659">
        <v>3</v>
      </c>
      <c r="AM33" s="770"/>
      <c r="AN33" s="770"/>
      <c r="AO33" s="122"/>
      <c r="AP33" s="770"/>
      <c r="AQ33" s="770"/>
      <c r="AR33" s="770"/>
      <c r="AS33" s="770"/>
      <c r="AT33" s="682"/>
      <c r="AU33" s="683"/>
      <c r="AV33" s="683"/>
      <c r="AW33" s="683"/>
      <c r="AX33" s="684"/>
      <c r="AY33" s="661"/>
      <c r="AZ33" s="661"/>
      <c r="BA33" s="661"/>
      <c r="BB33" s="662"/>
    </row>
    <row r="34" spans="2:54" ht="36.75" customHeight="1">
      <c r="B34" s="691">
        <v>2</v>
      </c>
      <c r="C34" s="658"/>
      <c r="D34" s="685">
        <v>34</v>
      </c>
      <c r="E34" s="686"/>
      <c r="F34" s="686"/>
      <c r="G34" s="696"/>
      <c r="H34" s="657">
        <v>6</v>
      </c>
      <c r="I34" s="655"/>
      <c r="J34" s="658"/>
      <c r="K34" s="657"/>
      <c r="L34" s="655"/>
      <c r="M34" s="655"/>
      <c r="N34" s="658"/>
      <c r="O34" s="657"/>
      <c r="P34" s="655"/>
      <c r="Q34" s="658"/>
      <c r="R34" s="663"/>
      <c r="S34" s="664"/>
      <c r="T34" s="665"/>
      <c r="U34" s="657">
        <v>12</v>
      </c>
      <c r="V34" s="655"/>
      <c r="W34" s="658"/>
      <c r="X34" s="685">
        <f>D34+H34+K34+O34+R34+U34</f>
        <v>52</v>
      </c>
      <c r="Y34" s="686"/>
      <c r="Z34" s="687"/>
      <c r="AA34" s="121"/>
      <c r="AB34" s="743" t="s">
        <v>163</v>
      </c>
      <c r="AC34" s="744"/>
      <c r="AD34" s="744"/>
      <c r="AE34" s="744"/>
      <c r="AF34" s="744"/>
      <c r="AG34" s="745"/>
      <c r="AH34" s="745"/>
      <c r="AI34" s="659" t="s">
        <v>333</v>
      </c>
      <c r="AJ34" s="660"/>
      <c r="AK34" s="660"/>
      <c r="AL34" s="659">
        <v>3</v>
      </c>
      <c r="AM34" s="659"/>
      <c r="AN34" s="659"/>
      <c r="AO34" s="122"/>
      <c r="AP34" s="799" t="s">
        <v>25</v>
      </c>
      <c r="AQ34" s="677"/>
      <c r="AR34" s="677"/>
      <c r="AS34" s="678"/>
      <c r="AT34" s="732" t="s">
        <v>120</v>
      </c>
      <c r="AU34" s="677"/>
      <c r="AV34" s="677"/>
      <c r="AW34" s="677"/>
      <c r="AX34" s="678"/>
      <c r="AY34" s="732" t="s">
        <v>328</v>
      </c>
      <c r="AZ34" s="733"/>
      <c r="BA34" s="733"/>
      <c r="BB34" s="706"/>
    </row>
    <row r="35" spans="2:54" ht="21.75" customHeight="1">
      <c r="B35" s="691">
        <v>3</v>
      </c>
      <c r="C35" s="658"/>
      <c r="D35" s="685">
        <v>34</v>
      </c>
      <c r="E35" s="686"/>
      <c r="F35" s="686"/>
      <c r="G35" s="696"/>
      <c r="H35" s="657">
        <v>6</v>
      </c>
      <c r="I35" s="655"/>
      <c r="J35" s="658"/>
      <c r="K35" s="657">
        <v>2</v>
      </c>
      <c r="L35" s="655"/>
      <c r="M35" s="655"/>
      <c r="N35" s="658"/>
      <c r="O35" s="657"/>
      <c r="P35" s="655"/>
      <c r="Q35" s="658"/>
      <c r="R35" s="663"/>
      <c r="S35" s="664"/>
      <c r="T35" s="665"/>
      <c r="U35" s="657">
        <v>10</v>
      </c>
      <c r="V35" s="655"/>
      <c r="W35" s="658"/>
      <c r="X35" s="685">
        <f>D35+H35+K35+O35+R35+U35</f>
        <v>52</v>
      </c>
      <c r="Y35" s="686"/>
      <c r="Z35" s="687"/>
      <c r="AA35" s="121"/>
      <c r="AB35" s="745"/>
      <c r="AC35" s="745"/>
      <c r="AD35" s="745"/>
      <c r="AE35" s="745"/>
      <c r="AF35" s="745"/>
      <c r="AG35" s="745"/>
      <c r="AH35" s="745"/>
      <c r="AI35" s="660"/>
      <c r="AJ35" s="660"/>
      <c r="AK35" s="660"/>
      <c r="AL35" s="660"/>
      <c r="AM35" s="660"/>
      <c r="AN35" s="660"/>
      <c r="AO35" s="122"/>
      <c r="AP35" s="679"/>
      <c r="AQ35" s="795"/>
      <c r="AR35" s="795"/>
      <c r="AS35" s="681"/>
      <c r="AT35" s="679"/>
      <c r="AU35" s="795"/>
      <c r="AV35" s="795"/>
      <c r="AW35" s="795"/>
      <c r="AX35" s="681"/>
      <c r="AY35" s="707"/>
      <c r="AZ35" s="734"/>
      <c r="BA35" s="734"/>
      <c r="BB35" s="709"/>
    </row>
    <row r="36" spans="2:54" ht="27" customHeight="1">
      <c r="B36" s="691">
        <v>4</v>
      </c>
      <c r="C36" s="658"/>
      <c r="D36" s="723" t="s">
        <v>56</v>
      </c>
      <c r="E36" s="724"/>
      <c r="F36" s="724"/>
      <c r="G36" s="725"/>
      <c r="H36" s="657">
        <v>4</v>
      </c>
      <c r="I36" s="655"/>
      <c r="J36" s="658"/>
      <c r="K36" s="657" t="s">
        <v>379</v>
      </c>
      <c r="L36" s="655"/>
      <c r="M36" s="655"/>
      <c r="N36" s="658"/>
      <c r="O36" s="790" t="s">
        <v>164</v>
      </c>
      <c r="P36" s="791"/>
      <c r="Q36" s="792"/>
      <c r="R36" s="803">
        <v>1</v>
      </c>
      <c r="S36" s="664"/>
      <c r="T36" s="665"/>
      <c r="U36" s="654">
        <v>2</v>
      </c>
      <c r="V36" s="655"/>
      <c r="W36" s="658"/>
      <c r="X36" s="654">
        <v>43</v>
      </c>
      <c r="Y36" s="655"/>
      <c r="Z36" s="656"/>
      <c r="AA36" s="121"/>
      <c r="AB36" s="805" t="s">
        <v>94</v>
      </c>
      <c r="AC36" s="745"/>
      <c r="AD36" s="745"/>
      <c r="AE36" s="745"/>
      <c r="AF36" s="745"/>
      <c r="AG36" s="745"/>
      <c r="AH36" s="745"/>
      <c r="AI36" s="659" t="s">
        <v>344</v>
      </c>
      <c r="AJ36" s="660"/>
      <c r="AK36" s="660"/>
      <c r="AL36" s="659" t="s">
        <v>379</v>
      </c>
      <c r="AM36" s="660"/>
      <c r="AN36" s="660"/>
      <c r="AO36" s="123"/>
      <c r="AP36" s="679"/>
      <c r="AQ36" s="795"/>
      <c r="AR36" s="795"/>
      <c r="AS36" s="681"/>
      <c r="AT36" s="679"/>
      <c r="AU36" s="795"/>
      <c r="AV36" s="795"/>
      <c r="AW36" s="795"/>
      <c r="AX36" s="681"/>
      <c r="AY36" s="735"/>
      <c r="AZ36" s="736"/>
      <c r="BA36" s="736"/>
      <c r="BB36" s="737"/>
    </row>
    <row r="37" spans="2:54" ht="21.75" customHeight="1">
      <c r="B37" s="691" t="s">
        <v>26</v>
      </c>
      <c r="C37" s="658"/>
      <c r="D37" s="723" t="s">
        <v>62</v>
      </c>
      <c r="E37" s="724"/>
      <c r="F37" s="724"/>
      <c r="G37" s="725"/>
      <c r="H37" s="657">
        <v>22</v>
      </c>
      <c r="I37" s="655"/>
      <c r="J37" s="658"/>
      <c r="K37" s="806" t="s">
        <v>380</v>
      </c>
      <c r="L37" s="655"/>
      <c r="M37" s="655"/>
      <c r="N37" s="658"/>
      <c r="O37" s="790" t="s">
        <v>165</v>
      </c>
      <c r="P37" s="791"/>
      <c r="Q37" s="792"/>
      <c r="R37" s="803">
        <v>1</v>
      </c>
      <c r="S37" s="664"/>
      <c r="T37" s="665"/>
      <c r="U37" s="657">
        <f>U33+U34+U35+U36</f>
        <v>33</v>
      </c>
      <c r="V37" s="655"/>
      <c r="W37" s="658"/>
      <c r="X37" s="654">
        <f>SUM(X33:Z36)</f>
        <v>199</v>
      </c>
      <c r="Y37" s="793"/>
      <c r="Z37" s="794"/>
      <c r="AA37" s="121"/>
      <c r="AB37" s="805" t="s">
        <v>25</v>
      </c>
      <c r="AC37" s="745"/>
      <c r="AD37" s="745"/>
      <c r="AE37" s="745"/>
      <c r="AF37" s="745"/>
      <c r="AG37" s="745"/>
      <c r="AH37" s="745"/>
      <c r="AI37" s="659" t="s">
        <v>328</v>
      </c>
      <c r="AJ37" s="659"/>
      <c r="AK37" s="659"/>
      <c r="AL37" s="659" t="s">
        <v>166</v>
      </c>
      <c r="AM37" s="660"/>
      <c r="AN37" s="660"/>
      <c r="AO37" s="124"/>
      <c r="AP37" s="800"/>
      <c r="AQ37" s="801"/>
      <c r="AR37" s="801"/>
      <c r="AS37" s="802"/>
      <c r="AT37" s="796"/>
      <c r="AU37" s="797"/>
      <c r="AV37" s="797"/>
      <c r="AW37" s="797"/>
      <c r="AX37" s="798"/>
      <c r="AY37" s="738"/>
      <c r="AZ37" s="739"/>
      <c r="BA37" s="739"/>
      <c r="BB37" s="740"/>
    </row>
    <row r="39" spans="4:18" ht="18.75" customHeight="1">
      <c r="D39" s="804" t="s">
        <v>381</v>
      </c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4"/>
      <c r="R39" s="804"/>
    </row>
    <row r="40" spans="4:18" ht="18.75" customHeight="1">
      <c r="D40" s="804" t="s">
        <v>167</v>
      </c>
      <c r="E40" s="804"/>
      <c r="F40" s="804"/>
      <c r="G40" s="804"/>
      <c r="H40" s="804"/>
      <c r="I40" s="804"/>
      <c r="J40" s="804"/>
      <c r="K40" s="804"/>
      <c r="L40" s="804"/>
      <c r="M40" s="804"/>
      <c r="N40" s="804"/>
      <c r="O40" s="804"/>
      <c r="P40" s="804"/>
      <c r="Q40" s="804"/>
      <c r="R40" s="125"/>
    </row>
  </sheetData>
  <sheetProtection selectLockedCells="1" selectUnlockedCells="1"/>
  <mergeCells count="111">
    <mergeCell ref="O36:Q36"/>
    <mergeCell ref="H36:J36"/>
    <mergeCell ref="K36:N36"/>
    <mergeCell ref="B26:BB26"/>
    <mergeCell ref="U37:W37"/>
    <mergeCell ref="R36:T36"/>
    <mergeCell ref="R37:T37"/>
    <mergeCell ref="D40:Q40"/>
    <mergeCell ref="AB34:AH35"/>
    <mergeCell ref="AB37:AH37"/>
    <mergeCell ref="AB36:AH36"/>
    <mergeCell ref="K37:N37"/>
    <mergeCell ref="U36:W36"/>
    <mergeCell ref="D39:R39"/>
    <mergeCell ref="K35:N35"/>
    <mergeCell ref="O35:Q35"/>
    <mergeCell ref="AL34:AN35"/>
    <mergeCell ref="AT34:AX37"/>
    <mergeCell ref="AL36:AN36"/>
    <mergeCell ref="R34:T34"/>
    <mergeCell ref="U34:W34"/>
    <mergeCell ref="AI34:AK35"/>
    <mergeCell ref="X35:Z35"/>
    <mergeCell ref="AP34:AS37"/>
    <mergeCell ref="K34:N34"/>
    <mergeCell ref="O34:Q34"/>
    <mergeCell ref="AB30:AH32"/>
    <mergeCell ref="H37:J37"/>
    <mergeCell ref="O37:Q37"/>
    <mergeCell ref="AL33:AN33"/>
    <mergeCell ref="AI37:AK37"/>
    <mergeCell ref="AL37:AN37"/>
    <mergeCell ref="X37:Z37"/>
    <mergeCell ref="X34:Z34"/>
    <mergeCell ref="B2:P2"/>
    <mergeCell ref="B4:P4"/>
    <mergeCell ref="AP30:AS33"/>
    <mergeCell ref="AL30:AN32"/>
    <mergeCell ref="Q11:AK11"/>
    <mergeCell ref="Q9:AB9"/>
    <mergeCell ref="K33:N33"/>
    <mergeCell ref="Q13:AN13"/>
    <mergeCell ref="B3:P3"/>
    <mergeCell ref="AI33:AK33"/>
    <mergeCell ref="B6:P6"/>
    <mergeCell ref="AO5:BB6"/>
    <mergeCell ref="AP7:BB7"/>
    <mergeCell ref="Q7:AO7"/>
    <mergeCell ref="Q2:AO2"/>
    <mergeCell ref="D37:G37"/>
    <mergeCell ref="B8:P8"/>
    <mergeCell ref="K30:N32"/>
    <mergeCell ref="Q4:AO4"/>
    <mergeCell ref="Q8:AN8"/>
    <mergeCell ref="B5:P5"/>
    <mergeCell ref="O33:Q33"/>
    <mergeCell ref="AB33:AH33"/>
    <mergeCell ref="B30:C32"/>
    <mergeCell ref="D33:G33"/>
    <mergeCell ref="AO8:BB8"/>
    <mergeCell ref="AI30:AK32"/>
    <mergeCell ref="AP19:AS19"/>
    <mergeCell ref="AT24:BB24"/>
    <mergeCell ref="AP2:BB4"/>
    <mergeCell ref="AO10:BB11"/>
    <mergeCell ref="Q10:AL10"/>
    <mergeCell ref="B37:C37"/>
    <mergeCell ref="D35:G35"/>
    <mergeCell ref="U33:W33"/>
    <mergeCell ref="B33:C33"/>
    <mergeCell ref="B34:C34"/>
    <mergeCell ref="AY34:BB37"/>
    <mergeCell ref="B36:C36"/>
    <mergeCell ref="R35:T35"/>
    <mergeCell ref="G19:J19"/>
    <mergeCell ref="O30:Q32"/>
    <mergeCell ref="H30:J32"/>
    <mergeCell ref="D36:G36"/>
    <mergeCell ref="H33:J33"/>
    <mergeCell ref="O19:S19"/>
    <mergeCell ref="K19:N19"/>
    <mergeCell ref="D30:G32"/>
    <mergeCell ref="H34:J34"/>
    <mergeCell ref="B35:C35"/>
    <mergeCell ref="AG19:AJ19"/>
    <mergeCell ref="Q15:AN15"/>
    <mergeCell ref="Q14:AN14"/>
    <mergeCell ref="C19:F19"/>
    <mergeCell ref="D34:G34"/>
    <mergeCell ref="H35:J35"/>
    <mergeCell ref="U30:W32"/>
    <mergeCell ref="R30:T32"/>
    <mergeCell ref="B17:BB17"/>
    <mergeCell ref="AT19:AX19"/>
    <mergeCell ref="AT30:AX33"/>
    <mergeCell ref="T19:X19"/>
    <mergeCell ref="X33:Z33"/>
    <mergeCell ref="AC19:AF19"/>
    <mergeCell ref="Y19:AB19"/>
    <mergeCell ref="AK19:AO19"/>
    <mergeCell ref="X30:Z32"/>
    <mergeCell ref="X36:Z36"/>
    <mergeCell ref="U35:W35"/>
    <mergeCell ref="AI36:AK36"/>
    <mergeCell ref="AY30:BB33"/>
    <mergeCell ref="R33:T33"/>
    <mergeCell ref="B9:P9"/>
    <mergeCell ref="AP13:BB13"/>
    <mergeCell ref="AY19:BB19"/>
    <mergeCell ref="B19:B20"/>
    <mergeCell ref="Q12:AM1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807" t="s">
        <v>87</v>
      </c>
      <c r="D1" s="807"/>
      <c r="E1" s="807"/>
      <c r="F1" s="807"/>
      <c r="G1" s="807"/>
      <c r="H1" s="807"/>
      <c r="I1" s="807"/>
      <c r="J1" s="807"/>
      <c r="K1" s="807"/>
      <c r="L1" s="2"/>
    </row>
    <row r="2" spans="1:11" ht="47.25">
      <c r="A2" s="2"/>
      <c r="B2" s="2"/>
      <c r="C2" s="60" t="s">
        <v>3</v>
      </c>
      <c r="D2" s="60" t="s">
        <v>20</v>
      </c>
      <c r="E2" s="60" t="s">
        <v>21</v>
      </c>
      <c r="F2" s="60" t="s">
        <v>22</v>
      </c>
      <c r="G2" s="60" t="s">
        <v>84</v>
      </c>
      <c r="H2" s="60" t="s">
        <v>24</v>
      </c>
      <c r="I2" s="60" t="s">
        <v>23</v>
      </c>
      <c r="J2" s="60" t="s">
        <v>86</v>
      </c>
      <c r="K2" s="2"/>
    </row>
    <row r="3" spans="3:10" s="2" customFormat="1" ht="18.75">
      <c r="C3" s="5" t="s">
        <v>85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81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82</v>
      </c>
      <c r="D5" s="5">
        <v>33</v>
      </c>
      <c r="E5" s="5">
        <v>8</v>
      </c>
      <c r="F5" s="5" t="s">
        <v>55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83</v>
      </c>
      <c r="D6" s="5" t="s">
        <v>56</v>
      </c>
      <c r="E6" s="5">
        <v>4</v>
      </c>
      <c r="F6" s="5" t="s">
        <v>59</v>
      </c>
      <c r="G6" s="5" t="s">
        <v>57</v>
      </c>
      <c r="H6" s="5">
        <v>1</v>
      </c>
      <c r="I6" s="7" t="s">
        <v>42</v>
      </c>
      <c r="J6" s="7" t="s">
        <v>77</v>
      </c>
    </row>
    <row r="7" spans="3:10" s="2" customFormat="1" ht="18.75">
      <c r="C7" s="5" t="s">
        <v>26</v>
      </c>
      <c r="D7" s="5" t="s">
        <v>62</v>
      </c>
      <c r="E7" s="5">
        <f>SUM(E3:E6)</f>
        <v>28</v>
      </c>
      <c r="F7" s="7" t="s">
        <v>60</v>
      </c>
      <c r="G7" s="5" t="s">
        <v>57</v>
      </c>
      <c r="H7" s="7" t="s">
        <v>27</v>
      </c>
      <c r="I7" s="5">
        <v>31</v>
      </c>
      <c r="J7" s="7" t="s">
        <v>78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826" t="s">
        <v>88</v>
      </c>
      <c r="F9" s="827"/>
      <c r="G9" s="4"/>
      <c r="H9" s="4"/>
      <c r="I9" s="4"/>
      <c r="J9" s="4"/>
      <c r="K9" s="4"/>
    </row>
    <row r="10" spans="3:11" s="2" customFormat="1" ht="18.75">
      <c r="C10" s="1"/>
      <c r="D10" s="815" t="s">
        <v>89</v>
      </c>
      <c r="E10" s="816"/>
      <c r="F10" s="59" t="s">
        <v>28</v>
      </c>
      <c r="G10" s="59" t="s">
        <v>90</v>
      </c>
      <c r="H10" s="4"/>
      <c r="I10" s="4"/>
      <c r="J10" s="4"/>
      <c r="K10" s="4"/>
    </row>
    <row r="11" spans="3:11" s="2" customFormat="1" ht="18.75">
      <c r="C11" s="1"/>
      <c r="D11" s="829" t="s">
        <v>91</v>
      </c>
      <c r="E11" s="830"/>
      <c r="F11" s="61">
        <v>6</v>
      </c>
      <c r="G11" s="62">
        <v>2</v>
      </c>
      <c r="H11" s="4"/>
      <c r="I11" s="4"/>
      <c r="J11" s="4"/>
      <c r="K11" s="4"/>
    </row>
    <row r="12" spans="3:11" s="2" customFormat="1" ht="18.75">
      <c r="C12" s="1"/>
      <c r="D12" s="829" t="s">
        <v>92</v>
      </c>
      <c r="E12" s="830"/>
      <c r="F12" s="61">
        <v>7</v>
      </c>
      <c r="G12" s="63" t="s">
        <v>30</v>
      </c>
      <c r="H12" s="4"/>
      <c r="I12" s="4"/>
      <c r="J12" s="4"/>
      <c r="K12" s="4"/>
    </row>
    <row r="13" spans="3:11" s="2" customFormat="1" ht="34.5" customHeight="1">
      <c r="C13" s="1"/>
      <c r="D13" s="831" t="s">
        <v>93</v>
      </c>
      <c r="E13" s="832"/>
      <c r="F13" s="61">
        <v>10</v>
      </c>
      <c r="G13" s="63">
        <v>2</v>
      </c>
      <c r="H13" s="4"/>
      <c r="I13" s="4"/>
      <c r="J13" s="4"/>
      <c r="K13" s="4"/>
    </row>
    <row r="14" spans="3:11" s="2" customFormat="1" ht="18.75">
      <c r="C14" s="1"/>
      <c r="D14" s="829" t="s">
        <v>94</v>
      </c>
      <c r="E14" s="830"/>
      <c r="F14" s="61" t="s">
        <v>95</v>
      </c>
      <c r="G14" s="64" t="s">
        <v>58</v>
      </c>
      <c r="H14" s="4"/>
      <c r="I14" s="4"/>
      <c r="J14" s="4"/>
      <c r="K14" s="4"/>
    </row>
    <row r="15" spans="3:11" s="2" customFormat="1" ht="18.75">
      <c r="C15" s="1"/>
      <c r="D15" s="828" t="s">
        <v>96</v>
      </c>
      <c r="E15" s="828"/>
      <c r="F15" s="828"/>
      <c r="G15" s="828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824" t="s">
        <v>97</v>
      </c>
      <c r="D17" s="825"/>
      <c r="E17" s="825"/>
      <c r="F17" s="825"/>
      <c r="G17" s="825"/>
      <c r="H17" s="825"/>
      <c r="I17" s="825"/>
      <c r="J17" s="825"/>
      <c r="K17" s="4"/>
    </row>
    <row r="18" spans="2:12" s="2" customFormat="1" ht="63.75" customHeight="1">
      <c r="B18" s="812" t="s">
        <v>98</v>
      </c>
      <c r="C18" s="813"/>
      <c r="D18" s="813"/>
      <c r="E18" s="814"/>
      <c r="F18" s="16" t="s">
        <v>99</v>
      </c>
      <c r="G18" s="57" t="s">
        <v>28</v>
      </c>
      <c r="H18" s="811"/>
      <c r="I18" s="811"/>
      <c r="J18" s="811"/>
      <c r="K18" s="3"/>
      <c r="L18" s="4"/>
    </row>
    <row r="19" spans="1:12" s="2" customFormat="1" ht="18.75" customHeight="1">
      <c r="A19" s="6"/>
      <c r="B19" s="817" t="s">
        <v>80</v>
      </c>
      <c r="C19" s="818"/>
      <c r="D19" s="818"/>
      <c r="E19" s="819"/>
      <c r="F19" s="823" t="s">
        <v>100</v>
      </c>
      <c r="G19" s="808">
        <v>12</v>
      </c>
      <c r="H19" s="810"/>
      <c r="I19" s="810"/>
      <c r="J19" s="810"/>
      <c r="K19" s="3"/>
      <c r="L19" s="3"/>
    </row>
    <row r="20" spans="2:12" s="2" customFormat="1" ht="18.75" customHeight="1">
      <c r="B20" s="820"/>
      <c r="C20" s="821"/>
      <c r="D20" s="821"/>
      <c r="E20" s="822"/>
      <c r="F20" s="808"/>
      <c r="G20" s="809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807"/>
      <c r="E21" s="807"/>
      <c r="F21" s="807"/>
      <c r="G21" s="807"/>
      <c r="H21" s="807"/>
      <c r="I21" s="807"/>
      <c r="J21" s="807"/>
      <c r="K21" s="2"/>
      <c r="L21" s="2"/>
    </row>
  </sheetData>
  <sheetProtection selectLockedCells="1" selectUnlockedCells="1"/>
  <mergeCells count="16">
    <mergeCell ref="E9:F9"/>
    <mergeCell ref="D15:G15"/>
    <mergeCell ref="D11:E11"/>
    <mergeCell ref="D12:E12"/>
    <mergeCell ref="D13:E13"/>
    <mergeCell ref="D14:E14"/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00"/>
  <sheetViews>
    <sheetView view="pageBreakPreview" zoomScale="75" zoomScaleNormal="50" zoomScaleSheetLayoutView="75" zoomScalePageLayoutView="0" workbookViewId="0" topLeftCell="A1">
      <selection activeCell="A2" sqref="A1:Y16384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9.125" style="10" customWidth="1"/>
    <col min="52" max="57" width="9.125" style="468" customWidth="1"/>
    <col min="58" max="16384" width="9.125" style="10" customWidth="1"/>
  </cols>
  <sheetData>
    <row r="1" spans="1:57" s="13" customFormat="1" ht="19.5" thickBot="1">
      <c r="A1" s="936" t="s">
        <v>359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8"/>
      <c r="AZ1" s="351"/>
      <c r="BA1" s="351"/>
      <c r="BB1" s="351"/>
      <c r="BC1" s="351"/>
      <c r="BD1" s="351"/>
      <c r="BE1" s="351"/>
    </row>
    <row r="2" spans="1:57" s="13" customFormat="1" ht="12.75" customHeight="1">
      <c r="A2" s="918" t="s">
        <v>32</v>
      </c>
      <c r="B2" s="881" t="s">
        <v>101</v>
      </c>
      <c r="C2" s="866" t="s">
        <v>325</v>
      </c>
      <c r="D2" s="867"/>
      <c r="E2" s="868"/>
      <c r="F2" s="869"/>
      <c r="G2" s="934" t="s">
        <v>102</v>
      </c>
      <c r="H2" s="958" t="s">
        <v>108</v>
      </c>
      <c r="I2" s="959"/>
      <c r="J2" s="959"/>
      <c r="K2" s="959"/>
      <c r="L2" s="959"/>
      <c r="M2" s="960"/>
      <c r="N2" s="878" t="s">
        <v>324</v>
      </c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80"/>
      <c r="Z2" s="34"/>
      <c r="AZ2" s="351"/>
      <c r="BA2" s="351"/>
      <c r="BB2" s="351"/>
      <c r="BC2" s="351"/>
      <c r="BD2" s="351"/>
      <c r="BE2" s="351"/>
    </row>
    <row r="3" spans="1:57" s="13" customFormat="1" ht="12.75" customHeight="1">
      <c r="A3" s="919"/>
      <c r="B3" s="882"/>
      <c r="C3" s="870"/>
      <c r="D3" s="871"/>
      <c r="E3" s="872"/>
      <c r="F3" s="873"/>
      <c r="G3" s="935"/>
      <c r="H3" s="914" t="s">
        <v>109</v>
      </c>
      <c r="I3" s="949" t="s">
        <v>112</v>
      </c>
      <c r="J3" s="950"/>
      <c r="K3" s="950"/>
      <c r="L3" s="951"/>
      <c r="M3" s="967" t="s">
        <v>115</v>
      </c>
      <c r="N3" s="939" t="s">
        <v>34</v>
      </c>
      <c r="O3" s="940"/>
      <c r="P3" s="941"/>
      <c r="Q3" s="945" t="s">
        <v>35</v>
      </c>
      <c r="R3" s="940"/>
      <c r="S3" s="941"/>
      <c r="T3" s="945" t="s">
        <v>36</v>
      </c>
      <c r="U3" s="940"/>
      <c r="V3" s="941"/>
      <c r="W3" s="945" t="s">
        <v>37</v>
      </c>
      <c r="X3" s="940"/>
      <c r="Y3" s="947"/>
      <c r="AZ3" s="351"/>
      <c r="BA3" s="351"/>
      <c r="BB3" s="351"/>
      <c r="BC3" s="351"/>
      <c r="BD3" s="351"/>
      <c r="BE3" s="351"/>
    </row>
    <row r="4" spans="1:57" s="13" customFormat="1" ht="18.75" customHeight="1">
      <c r="A4" s="919"/>
      <c r="B4" s="882"/>
      <c r="C4" s="877" t="s">
        <v>103</v>
      </c>
      <c r="D4" s="877" t="s">
        <v>104</v>
      </c>
      <c r="E4" s="955" t="s">
        <v>105</v>
      </c>
      <c r="F4" s="968"/>
      <c r="G4" s="935"/>
      <c r="H4" s="914"/>
      <c r="I4" s="877" t="s">
        <v>110</v>
      </c>
      <c r="J4" s="955" t="s">
        <v>111</v>
      </c>
      <c r="K4" s="956"/>
      <c r="L4" s="957"/>
      <c r="M4" s="967"/>
      <c r="N4" s="942"/>
      <c r="O4" s="943"/>
      <c r="P4" s="944"/>
      <c r="Q4" s="946"/>
      <c r="R4" s="943"/>
      <c r="S4" s="944"/>
      <c r="T4" s="946"/>
      <c r="U4" s="943"/>
      <c r="V4" s="944"/>
      <c r="W4" s="946"/>
      <c r="X4" s="943"/>
      <c r="Y4" s="948"/>
      <c r="AZ4" s="351"/>
      <c r="BA4" s="351"/>
      <c r="BB4" s="351"/>
      <c r="BC4" s="351"/>
      <c r="BD4" s="351"/>
      <c r="BE4" s="351"/>
    </row>
    <row r="5" spans="1:57" s="13" customFormat="1" ht="15.75">
      <c r="A5" s="919"/>
      <c r="B5" s="882"/>
      <c r="C5" s="877"/>
      <c r="D5" s="877"/>
      <c r="E5" s="874" t="s">
        <v>106</v>
      </c>
      <c r="F5" s="952" t="s">
        <v>107</v>
      </c>
      <c r="G5" s="935"/>
      <c r="H5" s="914"/>
      <c r="I5" s="877"/>
      <c r="J5" s="874" t="s">
        <v>33</v>
      </c>
      <c r="K5" s="874" t="s">
        <v>113</v>
      </c>
      <c r="L5" s="874" t="s">
        <v>114</v>
      </c>
      <c r="M5" s="967"/>
      <c r="N5" s="95">
        <v>1</v>
      </c>
      <c r="O5" s="14" t="s">
        <v>330</v>
      </c>
      <c r="P5" s="14" t="s">
        <v>326</v>
      </c>
      <c r="Q5" s="14">
        <v>3</v>
      </c>
      <c r="R5" s="14" t="s">
        <v>329</v>
      </c>
      <c r="S5" s="14" t="s">
        <v>331</v>
      </c>
      <c r="T5" s="14">
        <v>5</v>
      </c>
      <c r="U5" s="14" t="s">
        <v>332</v>
      </c>
      <c r="V5" s="14" t="s">
        <v>333</v>
      </c>
      <c r="W5" s="14">
        <v>7</v>
      </c>
      <c r="X5" s="14" t="s">
        <v>334</v>
      </c>
      <c r="Y5" s="26" t="s">
        <v>328</v>
      </c>
      <c r="AZ5" s="351"/>
      <c r="BA5" s="351"/>
      <c r="BB5" s="351"/>
      <c r="BC5" s="351"/>
      <c r="BD5" s="351"/>
      <c r="BE5" s="351"/>
    </row>
    <row r="6" spans="1:57" s="13" customFormat="1" ht="21" customHeight="1" thickBot="1">
      <c r="A6" s="919"/>
      <c r="B6" s="882"/>
      <c r="C6" s="877"/>
      <c r="D6" s="877"/>
      <c r="E6" s="875"/>
      <c r="F6" s="953"/>
      <c r="G6" s="935"/>
      <c r="H6" s="914"/>
      <c r="I6" s="877"/>
      <c r="J6" s="875"/>
      <c r="K6" s="875"/>
      <c r="L6" s="875"/>
      <c r="M6" s="967"/>
      <c r="N6" s="964" t="s">
        <v>38</v>
      </c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65"/>
      <c r="AZ6" s="351"/>
      <c r="BA6" s="351"/>
      <c r="BB6" s="351"/>
      <c r="BC6" s="351"/>
      <c r="BD6" s="351"/>
      <c r="BE6" s="351"/>
    </row>
    <row r="7" spans="1:57" s="13" customFormat="1" ht="36.75" customHeight="1" thickBot="1">
      <c r="A7" s="919"/>
      <c r="B7" s="883"/>
      <c r="C7" s="877"/>
      <c r="D7" s="877"/>
      <c r="E7" s="876"/>
      <c r="F7" s="954"/>
      <c r="G7" s="935"/>
      <c r="H7" s="914"/>
      <c r="I7" s="877"/>
      <c r="J7" s="876"/>
      <c r="K7" s="876"/>
      <c r="L7" s="876"/>
      <c r="M7" s="967"/>
      <c r="N7" s="46">
        <v>15</v>
      </c>
      <c r="O7" s="47">
        <v>9</v>
      </c>
      <c r="P7" s="48">
        <v>9</v>
      </c>
      <c r="Q7" s="46">
        <v>15</v>
      </c>
      <c r="R7" s="47">
        <v>9</v>
      </c>
      <c r="S7" s="48">
        <v>9</v>
      </c>
      <c r="T7" s="46">
        <v>15</v>
      </c>
      <c r="U7" s="47">
        <v>9</v>
      </c>
      <c r="V7" s="48">
        <v>9</v>
      </c>
      <c r="W7" s="46">
        <v>15</v>
      </c>
      <c r="X7" s="47">
        <v>9</v>
      </c>
      <c r="Y7" s="48">
        <v>8</v>
      </c>
      <c r="AK7" s="349"/>
      <c r="AL7" s="833" t="s">
        <v>34</v>
      </c>
      <c r="AM7" s="833"/>
      <c r="AN7" s="833"/>
      <c r="AO7" s="833" t="s">
        <v>35</v>
      </c>
      <c r="AP7" s="833"/>
      <c r="AQ7" s="833"/>
      <c r="AR7" s="833" t="s">
        <v>36</v>
      </c>
      <c r="AS7" s="833"/>
      <c r="AT7" s="833"/>
      <c r="AU7" s="833" t="s">
        <v>37</v>
      </c>
      <c r="AV7" s="833"/>
      <c r="AW7" s="833"/>
      <c r="AZ7" s="351"/>
      <c r="BA7" s="351"/>
      <c r="BB7" s="351"/>
      <c r="BC7" s="351"/>
      <c r="BD7" s="351"/>
      <c r="BE7" s="351"/>
    </row>
    <row r="8" spans="1:57" s="13" customFormat="1" ht="16.5" thickBot="1">
      <c r="A8" s="32">
        <v>1</v>
      </c>
      <c r="B8" s="42">
        <v>2</v>
      </c>
      <c r="C8" s="43">
        <v>3</v>
      </c>
      <c r="D8" s="43">
        <v>4</v>
      </c>
      <c r="E8" s="43">
        <v>5</v>
      </c>
      <c r="F8" s="126">
        <v>6</v>
      </c>
      <c r="G8" s="44">
        <v>7</v>
      </c>
      <c r="H8" s="36">
        <v>8</v>
      </c>
      <c r="I8" s="43">
        <v>9</v>
      </c>
      <c r="J8" s="43">
        <v>10</v>
      </c>
      <c r="K8" s="43">
        <v>11</v>
      </c>
      <c r="L8" s="43">
        <v>12</v>
      </c>
      <c r="M8" s="45">
        <v>13</v>
      </c>
      <c r="N8" s="127">
        <v>14</v>
      </c>
      <c r="O8" s="43">
        <v>15</v>
      </c>
      <c r="P8" s="43">
        <v>16</v>
      </c>
      <c r="Q8" s="43">
        <v>17</v>
      </c>
      <c r="R8" s="43">
        <v>18</v>
      </c>
      <c r="S8" s="43">
        <v>19</v>
      </c>
      <c r="T8" s="43">
        <v>20</v>
      </c>
      <c r="U8" s="43">
        <v>21</v>
      </c>
      <c r="V8" s="43">
        <v>22</v>
      </c>
      <c r="W8" s="43">
        <v>23</v>
      </c>
      <c r="X8" s="43">
        <v>24</v>
      </c>
      <c r="Y8" s="45">
        <v>25</v>
      </c>
      <c r="AE8" s="13">
        <v>1</v>
      </c>
      <c r="AF8" s="13">
        <v>2</v>
      </c>
      <c r="AG8" s="13">
        <v>3</v>
      </c>
      <c r="AH8" s="13">
        <v>4</v>
      </c>
      <c r="AK8" s="349"/>
      <c r="AL8" s="833"/>
      <c r="AM8" s="833"/>
      <c r="AN8" s="833"/>
      <c r="AO8" s="833"/>
      <c r="AP8" s="833"/>
      <c r="AQ8" s="833"/>
      <c r="AR8" s="833"/>
      <c r="AS8" s="833"/>
      <c r="AT8" s="833"/>
      <c r="AU8" s="833"/>
      <c r="AV8" s="833"/>
      <c r="AW8" s="833"/>
      <c r="AZ8" s="351"/>
      <c r="BA8" s="351"/>
      <c r="BB8" s="351"/>
      <c r="BC8" s="351"/>
      <c r="BD8" s="351"/>
      <c r="BE8" s="351"/>
    </row>
    <row r="9" spans="1:57" s="13" customFormat="1" ht="23.25" customHeight="1" thickBot="1">
      <c r="A9" s="920" t="s">
        <v>243</v>
      </c>
      <c r="B9" s="921"/>
      <c r="C9" s="921"/>
      <c r="D9" s="921"/>
      <c r="E9" s="921"/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921"/>
      <c r="Q9" s="921"/>
      <c r="R9" s="921"/>
      <c r="S9" s="921"/>
      <c r="T9" s="921"/>
      <c r="U9" s="921"/>
      <c r="V9" s="921"/>
      <c r="W9" s="921"/>
      <c r="X9" s="921"/>
      <c r="Y9" s="922"/>
      <c r="AE9" s="13" t="s">
        <v>34</v>
      </c>
      <c r="AF9" s="13" t="s">
        <v>35</v>
      </c>
      <c r="AG9" s="13" t="s">
        <v>36</v>
      </c>
      <c r="AH9" s="13" t="s">
        <v>37</v>
      </c>
      <c r="AK9" s="349"/>
      <c r="AL9" s="350">
        <v>1</v>
      </c>
      <c r="AM9" s="350" t="s">
        <v>330</v>
      </c>
      <c r="AN9" s="350" t="s">
        <v>326</v>
      </c>
      <c r="AO9" s="350">
        <v>3</v>
      </c>
      <c r="AP9" s="350" t="s">
        <v>329</v>
      </c>
      <c r="AQ9" s="350" t="s">
        <v>331</v>
      </c>
      <c r="AR9" s="350">
        <v>5</v>
      </c>
      <c r="AS9" s="350" t="s">
        <v>332</v>
      </c>
      <c r="AT9" s="350" t="s">
        <v>333</v>
      </c>
      <c r="AU9" s="350">
        <v>7</v>
      </c>
      <c r="AV9" s="350" t="s">
        <v>334</v>
      </c>
      <c r="AW9" s="350" t="s">
        <v>328</v>
      </c>
      <c r="AZ9" s="462">
        <v>1</v>
      </c>
      <c r="BA9" s="462" t="s">
        <v>330</v>
      </c>
      <c r="BB9" s="462" t="s">
        <v>326</v>
      </c>
      <c r="BC9" s="462">
        <v>3</v>
      </c>
      <c r="BD9" s="462" t="s">
        <v>329</v>
      </c>
      <c r="BE9" s="462" t="s">
        <v>331</v>
      </c>
    </row>
    <row r="10" spans="1:57" s="13" customFormat="1" ht="27" customHeight="1" thickBot="1">
      <c r="A10" s="910" t="s">
        <v>63</v>
      </c>
      <c r="B10" s="911"/>
      <c r="C10" s="911"/>
      <c r="D10" s="911"/>
      <c r="E10" s="911"/>
      <c r="F10" s="911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912"/>
      <c r="X10" s="912"/>
      <c r="Y10" s="913"/>
      <c r="AE10" s="348">
        <f>SUMIF($AD11:$AD28,AE8,$G11:$G28)</f>
        <v>15</v>
      </c>
      <c r="AF10" s="348">
        <f>SUMIF($AD11:$AD28,AF8,$G11:$G28)</f>
        <v>15</v>
      </c>
      <c r="AG10" s="348">
        <f>SUMIF($AD11:$AD28,AG8,$G11:$G28)</f>
        <v>0</v>
      </c>
      <c r="AH10" s="348">
        <f>SUMIF($AD11:$AD28,AH8,$G11:$G28)</f>
        <v>1.5</v>
      </c>
      <c r="AI10" s="348">
        <f>SUM(AE10:AH10)</f>
        <v>31.5</v>
      </c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Z10" s="351"/>
      <c r="BA10" s="351"/>
      <c r="BB10" s="351"/>
      <c r="BC10" s="351"/>
      <c r="BD10" s="351"/>
      <c r="BE10" s="351"/>
    </row>
    <row r="11" spans="1:57" s="13" customFormat="1" ht="15.75">
      <c r="A11" s="90" t="s">
        <v>122</v>
      </c>
      <c r="B11" s="96" t="s">
        <v>39</v>
      </c>
      <c r="C11" s="33"/>
      <c r="D11" s="90"/>
      <c r="E11" s="90"/>
      <c r="F11" s="49"/>
      <c r="G11" s="375">
        <f>SUM(G12:G16)</f>
        <v>6.5</v>
      </c>
      <c r="H11" s="380">
        <f>SUM(H12:H16)</f>
        <v>195</v>
      </c>
      <c r="I11" s="381">
        <f>SUM(I12:I16)</f>
        <v>82</v>
      </c>
      <c r="J11" s="382">
        <f>J12+J13+J14</f>
        <v>0</v>
      </c>
      <c r="K11" s="382">
        <f>K12+K13+K14</f>
        <v>0</v>
      </c>
      <c r="L11" s="381">
        <f>SUM(L12:L16)</f>
        <v>82</v>
      </c>
      <c r="M11" s="383">
        <f>SUM(M12:M16)</f>
        <v>113</v>
      </c>
      <c r="N11" s="269"/>
      <c r="O11" s="180"/>
      <c r="P11" s="181"/>
      <c r="Q11" s="283"/>
      <c r="R11" s="284"/>
      <c r="S11" s="285"/>
      <c r="T11" s="283"/>
      <c r="U11" s="284"/>
      <c r="V11" s="293"/>
      <c r="W11" s="283"/>
      <c r="X11" s="284"/>
      <c r="Y11" s="285"/>
      <c r="AK11" s="349" t="s">
        <v>353</v>
      </c>
      <c r="AL11" s="349">
        <f>COUNTIF($C11:$C29,AL$9)</f>
        <v>1</v>
      </c>
      <c r="AM11" s="349">
        <f aca="true" t="shared" si="0" ref="AM11:AW11">COUNTIF($C11:$C29,AM$9)</f>
        <v>0</v>
      </c>
      <c r="AN11" s="349">
        <f t="shared" si="0"/>
        <v>1</v>
      </c>
      <c r="AO11" s="349">
        <f t="shared" si="0"/>
        <v>1</v>
      </c>
      <c r="AP11" s="349">
        <f t="shared" si="0"/>
        <v>1</v>
      </c>
      <c r="AQ11" s="349">
        <f t="shared" si="0"/>
        <v>0</v>
      </c>
      <c r="AR11" s="349">
        <f t="shared" si="0"/>
        <v>0</v>
      </c>
      <c r="AS11" s="349">
        <f t="shared" si="0"/>
        <v>0</v>
      </c>
      <c r="AT11" s="349">
        <f t="shared" si="0"/>
        <v>0</v>
      </c>
      <c r="AU11" s="349">
        <f t="shared" si="0"/>
        <v>0</v>
      </c>
      <c r="AV11" s="349">
        <f t="shared" si="0"/>
        <v>0</v>
      </c>
      <c r="AW11" s="349">
        <f t="shared" si="0"/>
        <v>0</v>
      </c>
      <c r="AZ11" s="351">
        <f>IF(N11&lt;&gt;0,"так","")</f>
      </c>
      <c r="BA11" s="351">
        <f aca="true" t="shared" si="1" ref="BA11:BE26">IF(O11&lt;&gt;0,"так","")</f>
      </c>
      <c r="BB11" s="351">
        <f t="shared" si="1"/>
      </c>
      <c r="BC11" s="351">
        <f t="shared" si="1"/>
      </c>
      <c r="BD11" s="351">
        <f t="shared" si="1"/>
      </c>
      <c r="BE11" s="351">
        <f t="shared" si="1"/>
      </c>
    </row>
    <row r="12" spans="1:57" s="13" customFormat="1" ht="15.75">
      <c r="A12" s="97" t="s">
        <v>123</v>
      </c>
      <c r="B12" s="98" t="s">
        <v>39</v>
      </c>
      <c r="C12" s="35"/>
      <c r="D12" s="102">
        <v>1</v>
      </c>
      <c r="E12" s="91"/>
      <c r="F12" s="37"/>
      <c r="G12" s="376">
        <v>2</v>
      </c>
      <c r="H12" s="228">
        <f aca="true" t="shared" si="2" ref="H12:H20">G12*30</f>
        <v>60</v>
      </c>
      <c r="I12" s="128">
        <f aca="true" t="shared" si="3" ref="I12:I20">SUMPRODUCT(N12:Y12,$N$7:$Y$7)</f>
        <v>30</v>
      </c>
      <c r="J12" s="35"/>
      <c r="K12" s="35"/>
      <c r="L12" s="35">
        <v>30</v>
      </c>
      <c r="M12" s="183">
        <f aca="true" t="shared" si="4" ref="M12:M20">H12-I12</f>
        <v>30</v>
      </c>
      <c r="N12" s="270">
        <v>2</v>
      </c>
      <c r="O12" s="65"/>
      <c r="P12" s="271"/>
      <c r="Q12" s="228"/>
      <c r="R12" s="35"/>
      <c r="S12" s="183"/>
      <c r="T12" s="286"/>
      <c r="U12" s="35"/>
      <c r="V12" s="40"/>
      <c r="W12" s="228"/>
      <c r="X12" s="35"/>
      <c r="Y12" s="183"/>
      <c r="AD12" s="13">
        <v>1</v>
      </c>
      <c r="AK12" s="351" t="s">
        <v>354</v>
      </c>
      <c r="AL12" s="349">
        <f>COUNTIF($D11:$D29,AL$9)</f>
        <v>2</v>
      </c>
      <c r="AM12" s="349">
        <f aca="true" t="shared" si="5" ref="AM12:AW12">COUNTIF($D11:$D29,AM$9)</f>
        <v>0</v>
      </c>
      <c r="AN12" s="349">
        <v>1</v>
      </c>
      <c r="AO12" s="349">
        <f t="shared" si="5"/>
        <v>1</v>
      </c>
      <c r="AP12" s="349">
        <f t="shared" si="5"/>
        <v>1</v>
      </c>
      <c r="AQ12" s="349">
        <v>1</v>
      </c>
      <c r="AR12" s="349">
        <f t="shared" si="5"/>
        <v>0</v>
      </c>
      <c r="AS12" s="349">
        <f t="shared" si="5"/>
        <v>0</v>
      </c>
      <c r="AT12" s="349">
        <f t="shared" si="5"/>
        <v>0</v>
      </c>
      <c r="AU12" s="349">
        <f t="shared" si="5"/>
        <v>0</v>
      </c>
      <c r="AV12" s="349">
        <f t="shared" si="5"/>
        <v>0</v>
      </c>
      <c r="AW12" s="349">
        <f t="shared" si="5"/>
        <v>1</v>
      </c>
      <c r="AZ12" s="351" t="str">
        <f aca="true" t="shared" si="6" ref="AZ12:BD75">IF(N12&lt;&gt;0,"так","")</f>
        <v>так</v>
      </c>
      <c r="BA12" s="351">
        <f t="shared" si="1"/>
      </c>
      <c r="BB12" s="351">
        <f t="shared" si="1"/>
      </c>
      <c r="BC12" s="351">
        <f t="shared" si="1"/>
      </c>
      <c r="BD12" s="351">
        <f t="shared" si="1"/>
      </c>
      <c r="BE12" s="351">
        <f t="shared" si="1"/>
      </c>
    </row>
    <row r="13" spans="1:57" s="13" customFormat="1" ht="15.75">
      <c r="A13" s="97" t="s">
        <v>124</v>
      </c>
      <c r="B13" s="98" t="s">
        <v>39</v>
      </c>
      <c r="C13" s="35"/>
      <c r="D13" s="91"/>
      <c r="E13" s="91"/>
      <c r="F13" s="37"/>
      <c r="G13" s="376">
        <v>1.5</v>
      </c>
      <c r="H13" s="228">
        <f t="shared" si="2"/>
        <v>45</v>
      </c>
      <c r="I13" s="128">
        <f t="shared" si="3"/>
        <v>18</v>
      </c>
      <c r="J13" s="35"/>
      <c r="K13" s="35"/>
      <c r="L13" s="35">
        <v>18</v>
      </c>
      <c r="M13" s="183">
        <f t="shared" si="4"/>
        <v>27</v>
      </c>
      <c r="N13" s="270"/>
      <c r="O13" s="65">
        <v>2</v>
      </c>
      <c r="P13" s="271"/>
      <c r="Q13" s="228"/>
      <c r="R13" s="35"/>
      <c r="S13" s="183"/>
      <c r="T13" s="286"/>
      <c r="U13" s="35"/>
      <c r="V13" s="40"/>
      <c r="W13" s="228"/>
      <c r="X13" s="35"/>
      <c r="Y13" s="183"/>
      <c r="AD13" s="13">
        <v>1</v>
      </c>
      <c r="AK13" s="351" t="s">
        <v>355</v>
      </c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Z13" s="351">
        <f t="shared" si="6"/>
      </c>
      <c r="BA13" s="351" t="str">
        <f t="shared" si="1"/>
        <v>так</v>
      </c>
      <c r="BB13" s="351">
        <f t="shared" si="1"/>
      </c>
      <c r="BC13" s="351">
        <f t="shared" si="1"/>
      </c>
      <c r="BD13" s="351">
        <f t="shared" si="1"/>
      </c>
      <c r="BE13" s="351">
        <f t="shared" si="1"/>
      </c>
    </row>
    <row r="14" spans="1:57" s="13" customFormat="1" ht="15.75">
      <c r="A14" s="97" t="s">
        <v>125</v>
      </c>
      <c r="B14" s="98" t="s">
        <v>39</v>
      </c>
      <c r="C14" s="35" t="s">
        <v>326</v>
      </c>
      <c r="D14" s="91"/>
      <c r="E14" s="91"/>
      <c r="F14" s="37"/>
      <c r="G14" s="376">
        <v>1.5</v>
      </c>
      <c r="H14" s="228">
        <f t="shared" si="2"/>
        <v>45</v>
      </c>
      <c r="I14" s="128">
        <f t="shared" si="3"/>
        <v>18</v>
      </c>
      <c r="J14" s="35"/>
      <c r="K14" s="35"/>
      <c r="L14" s="35">
        <v>18</v>
      </c>
      <c r="M14" s="183">
        <f t="shared" si="4"/>
        <v>27</v>
      </c>
      <c r="N14" s="270"/>
      <c r="O14" s="65"/>
      <c r="P14" s="271">
        <v>2</v>
      </c>
      <c r="Q14" s="228"/>
      <c r="R14" s="35"/>
      <c r="S14" s="183"/>
      <c r="T14" s="286"/>
      <c r="U14" s="35"/>
      <c r="V14" s="40"/>
      <c r="W14" s="228"/>
      <c r="X14" s="35"/>
      <c r="Y14" s="183"/>
      <c r="AD14" s="13">
        <v>1</v>
      </c>
      <c r="AK14" s="351" t="s">
        <v>356</v>
      </c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Z14" s="351">
        <f t="shared" si="6"/>
      </c>
      <c r="BA14" s="351">
        <f t="shared" si="1"/>
      </c>
      <c r="BB14" s="351" t="str">
        <f t="shared" si="1"/>
        <v>так</v>
      </c>
      <c r="BC14" s="351">
        <f t="shared" si="1"/>
      </c>
      <c r="BD14" s="351">
        <f t="shared" si="1"/>
      </c>
      <c r="BE14" s="351">
        <f t="shared" si="1"/>
      </c>
    </row>
    <row r="15" spans="1:57" s="259" customFormat="1" ht="15.75">
      <c r="A15" s="255" t="s">
        <v>275</v>
      </c>
      <c r="B15" s="256" t="s">
        <v>276</v>
      </c>
      <c r="C15" s="257"/>
      <c r="D15" s="258" t="s">
        <v>327</v>
      </c>
      <c r="E15" s="258"/>
      <c r="F15" s="373"/>
      <c r="G15" s="377"/>
      <c r="H15" s="272"/>
      <c r="I15" s="257"/>
      <c r="J15" s="257"/>
      <c r="K15" s="257"/>
      <c r="L15" s="257"/>
      <c r="M15" s="273"/>
      <c r="N15" s="272"/>
      <c r="O15" s="257"/>
      <c r="P15" s="273"/>
      <c r="Q15" s="272" t="s">
        <v>277</v>
      </c>
      <c r="R15" s="257" t="s">
        <v>277</v>
      </c>
      <c r="S15" s="273" t="s">
        <v>277</v>
      </c>
      <c r="T15" s="272" t="s">
        <v>277</v>
      </c>
      <c r="U15" s="257" t="s">
        <v>277</v>
      </c>
      <c r="V15" s="264" t="s">
        <v>277</v>
      </c>
      <c r="W15" s="272" t="s">
        <v>277</v>
      </c>
      <c r="X15" s="257" t="s">
        <v>277</v>
      </c>
      <c r="Y15" s="298"/>
      <c r="AZ15" s="351">
        <f t="shared" si="6"/>
      </c>
      <c r="BA15" s="351">
        <f t="shared" si="1"/>
      </c>
      <c r="BB15" s="351">
        <f t="shared" si="1"/>
      </c>
      <c r="BC15" s="351" t="str">
        <f t="shared" si="1"/>
        <v>так</v>
      </c>
      <c r="BD15" s="351" t="str">
        <f t="shared" si="1"/>
        <v>так</v>
      </c>
      <c r="BE15" s="351" t="str">
        <f t="shared" si="1"/>
        <v>так</v>
      </c>
    </row>
    <row r="16" spans="1:57" s="259" customFormat="1" ht="15.75">
      <c r="A16" s="260" t="s">
        <v>278</v>
      </c>
      <c r="B16" s="261" t="s">
        <v>276</v>
      </c>
      <c r="C16" s="262"/>
      <c r="D16" s="263" t="s">
        <v>328</v>
      </c>
      <c r="E16" s="263"/>
      <c r="F16" s="374"/>
      <c r="G16" s="378">
        <v>1.5</v>
      </c>
      <c r="H16" s="274">
        <f>G16*30</f>
        <v>45</v>
      </c>
      <c r="I16" s="262">
        <f>L16</f>
        <v>16</v>
      </c>
      <c r="J16" s="262"/>
      <c r="K16" s="262"/>
      <c r="L16" s="262">
        <v>16</v>
      </c>
      <c r="M16" s="275">
        <f>H16-I16</f>
        <v>29</v>
      </c>
      <c r="N16" s="274"/>
      <c r="O16" s="262"/>
      <c r="P16" s="275"/>
      <c r="Q16" s="274"/>
      <c r="R16" s="262"/>
      <c r="S16" s="275"/>
      <c r="T16" s="274"/>
      <c r="U16" s="262"/>
      <c r="V16" s="265"/>
      <c r="W16" s="274"/>
      <c r="X16" s="262"/>
      <c r="Y16" s="275">
        <v>2</v>
      </c>
      <c r="AD16" s="259">
        <v>4</v>
      </c>
      <c r="AZ16" s="351">
        <f t="shared" si="6"/>
      </c>
      <c r="BA16" s="351">
        <f t="shared" si="1"/>
      </c>
      <c r="BB16" s="351">
        <f t="shared" si="1"/>
      </c>
      <c r="BC16" s="351">
        <f t="shared" si="1"/>
      </c>
      <c r="BD16" s="351">
        <f t="shared" si="1"/>
      </c>
      <c r="BE16" s="351">
        <f t="shared" si="1"/>
      </c>
    </row>
    <row r="17" spans="1:57" s="452" customFormat="1" ht="15.75">
      <c r="A17" s="91" t="s">
        <v>126</v>
      </c>
      <c r="B17" s="98" t="s">
        <v>40</v>
      </c>
      <c r="C17" s="35">
        <v>1</v>
      </c>
      <c r="D17" s="35"/>
      <c r="E17" s="35"/>
      <c r="F17" s="512"/>
      <c r="G17" s="513">
        <v>3</v>
      </c>
      <c r="H17" s="514">
        <f t="shared" si="2"/>
        <v>90</v>
      </c>
      <c r="I17" s="128">
        <f t="shared" si="3"/>
        <v>45</v>
      </c>
      <c r="J17" s="515">
        <v>30</v>
      </c>
      <c r="K17" s="515"/>
      <c r="L17" s="515">
        <v>15</v>
      </c>
      <c r="M17" s="516">
        <f t="shared" si="4"/>
        <v>45</v>
      </c>
      <c r="N17" s="270">
        <v>3</v>
      </c>
      <c r="O17" s="65"/>
      <c r="P17" s="271"/>
      <c r="Q17" s="270"/>
      <c r="R17" s="65"/>
      <c r="S17" s="271"/>
      <c r="T17" s="228"/>
      <c r="U17" s="35"/>
      <c r="V17" s="40"/>
      <c r="W17" s="228"/>
      <c r="X17" s="35"/>
      <c r="Y17" s="183"/>
      <c r="AD17" s="452">
        <v>1</v>
      </c>
      <c r="AZ17" s="351" t="str">
        <f t="shared" si="6"/>
        <v>так</v>
      </c>
      <c r="BA17" s="351">
        <f t="shared" si="1"/>
      </c>
      <c r="BB17" s="351">
        <f t="shared" si="1"/>
      </c>
      <c r="BC17" s="351">
        <f t="shared" si="1"/>
      </c>
      <c r="BD17" s="351">
        <f t="shared" si="1"/>
      </c>
      <c r="BE17" s="351">
        <f t="shared" si="1"/>
      </c>
    </row>
    <row r="18" spans="1:57" s="451" customFormat="1" ht="15.75">
      <c r="A18" s="91" t="s">
        <v>127</v>
      </c>
      <c r="B18" s="98" t="s">
        <v>41</v>
      </c>
      <c r="C18" s="35"/>
      <c r="D18" s="35" t="s">
        <v>329</v>
      </c>
      <c r="E18" s="35"/>
      <c r="F18" s="512"/>
      <c r="G18" s="513">
        <v>3</v>
      </c>
      <c r="H18" s="514">
        <f t="shared" si="2"/>
        <v>90</v>
      </c>
      <c r="I18" s="128">
        <v>30</v>
      </c>
      <c r="J18" s="515">
        <v>20</v>
      </c>
      <c r="K18" s="515"/>
      <c r="L18" s="515">
        <v>10</v>
      </c>
      <c r="M18" s="516">
        <f t="shared" si="4"/>
        <v>60</v>
      </c>
      <c r="N18" s="270"/>
      <c r="O18" s="65"/>
      <c r="P18" s="271"/>
      <c r="Q18" s="286"/>
      <c r="R18" s="65">
        <v>3</v>
      </c>
      <c r="S18" s="271"/>
      <c r="T18" s="228"/>
      <c r="U18" s="35"/>
      <c r="V18" s="40"/>
      <c r="W18" s="228"/>
      <c r="X18" s="35"/>
      <c r="Y18" s="183"/>
      <c r="AD18" s="451">
        <v>2</v>
      </c>
      <c r="AZ18" s="351">
        <f t="shared" si="6"/>
      </c>
      <c r="BA18" s="351">
        <f t="shared" si="1"/>
      </c>
      <c r="BB18" s="351">
        <f t="shared" si="1"/>
      </c>
      <c r="BC18" s="351">
        <f t="shared" si="1"/>
      </c>
      <c r="BD18" s="351" t="str">
        <f t="shared" si="1"/>
        <v>так</v>
      </c>
      <c r="BE18" s="351">
        <f t="shared" si="1"/>
      </c>
    </row>
    <row r="19" spans="1:57" s="452" customFormat="1" ht="15.75">
      <c r="A19" s="42" t="s">
        <v>128</v>
      </c>
      <c r="B19" s="98" t="s">
        <v>43</v>
      </c>
      <c r="C19" s="30" t="s">
        <v>329</v>
      </c>
      <c r="D19" s="30"/>
      <c r="E19" s="30"/>
      <c r="F19" s="58"/>
      <c r="G19" s="513">
        <v>3</v>
      </c>
      <c r="H19" s="514">
        <f t="shared" si="2"/>
        <v>90</v>
      </c>
      <c r="I19" s="128">
        <v>30</v>
      </c>
      <c r="J19" s="517"/>
      <c r="K19" s="517"/>
      <c r="L19" s="517">
        <v>30</v>
      </c>
      <c r="M19" s="516">
        <f t="shared" si="4"/>
        <v>60</v>
      </c>
      <c r="N19" s="518"/>
      <c r="O19" s="519"/>
      <c r="P19" s="520"/>
      <c r="Q19" s="518"/>
      <c r="R19" s="519">
        <v>3</v>
      </c>
      <c r="S19" s="520"/>
      <c r="T19" s="521"/>
      <c r="U19" s="30"/>
      <c r="V19" s="522"/>
      <c r="W19" s="521"/>
      <c r="X19" s="30"/>
      <c r="Y19" s="523"/>
      <c r="AD19" s="452">
        <v>2</v>
      </c>
      <c r="AZ19" s="351">
        <f t="shared" si="6"/>
      </c>
      <c r="BA19" s="351">
        <f t="shared" si="1"/>
      </c>
      <c r="BB19" s="351">
        <f t="shared" si="1"/>
      </c>
      <c r="BC19" s="351">
        <f t="shared" si="1"/>
      </c>
      <c r="BD19" s="351" t="str">
        <f t="shared" si="1"/>
        <v>так</v>
      </c>
      <c r="BE19" s="351">
        <f t="shared" si="1"/>
      </c>
    </row>
    <row r="20" spans="1:57" s="452" customFormat="1" ht="16.5" thickBot="1">
      <c r="A20" s="92" t="s">
        <v>129</v>
      </c>
      <c r="B20" s="524" t="s">
        <v>44</v>
      </c>
      <c r="C20" s="30">
        <v>3</v>
      </c>
      <c r="D20" s="30"/>
      <c r="E20" s="30"/>
      <c r="F20" s="525"/>
      <c r="G20" s="526">
        <v>3</v>
      </c>
      <c r="H20" s="514">
        <f t="shared" si="2"/>
        <v>90</v>
      </c>
      <c r="I20" s="128">
        <f t="shared" si="3"/>
        <v>45</v>
      </c>
      <c r="J20" s="527">
        <v>30</v>
      </c>
      <c r="K20" s="527"/>
      <c r="L20" s="527">
        <v>15</v>
      </c>
      <c r="M20" s="528">
        <f t="shared" si="4"/>
        <v>45</v>
      </c>
      <c r="N20" s="529"/>
      <c r="O20" s="30"/>
      <c r="P20" s="523"/>
      <c r="Q20" s="521">
        <v>3</v>
      </c>
      <c r="R20" s="519"/>
      <c r="S20" s="523"/>
      <c r="T20" s="521"/>
      <c r="U20" s="30"/>
      <c r="V20" s="522"/>
      <c r="W20" s="521"/>
      <c r="X20" s="30"/>
      <c r="Y20" s="523"/>
      <c r="AD20" s="452">
        <v>2</v>
      </c>
      <c r="AZ20" s="351">
        <f t="shared" si="6"/>
      </c>
      <c r="BA20" s="351">
        <f t="shared" si="1"/>
      </c>
      <c r="BB20" s="351">
        <f t="shared" si="1"/>
      </c>
      <c r="BC20" s="351" t="str">
        <f t="shared" si="1"/>
        <v>так</v>
      </c>
      <c r="BD20" s="351">
        <f t="shared" si="1"/>
      </c>
      <c r="BE20" s="351">
        <f t="shared" si="1"/>
      </c>
    </row>
    <row r="21" spans="1:57" s="13" customFormat="1" ht="30" customHeight="1" thickBot="1">
      <c r="A21" s="966" t="s">
        <v>66</v>
      </c>
      <c r="B21" s="966"/>
      <c r="C21" s="73"/>
      <c r="D21" s="73"/>
      <c r="E21" s="73"/>
      <c r="F21" s="371"/>
      <c r="G21" s="379">
        <f aca="true" t="shared" si="7" ref="G21:M21">G11+G17+G18+G19+G20</f>
        <v>18.5</v>
      </c>
      <c r="H21" s="384">
        <f t="shared" si="7"/>
        <v>555</v>
      </c>
      <c r="I21" s="385">
        <f t="shared" si="7"/>
        <v>232</v>
      </c>
      <c r="J21" s="385">
        <f t="shared" si="7"/>
        <v>80</v>
      </c>
      <c r="K21" s="385">
        <f t="shared" si="7"/>
        <v>0</v>
      </c>
      <c r="L21" s="385">
        <f t="shared" si="7"/>
        <v>152</v>
      </c>
      <c r="M21" s="386">
        <f t="shared" si="7"/>
        <v>323</v>
      </c>
      <c r="N21" s="276">
        <f aca="true" t="shared" si="8" ref="N21:S21">SUM(N11:N20)</f>
        <v>5</v>
      </c>
      <c r="O21" s="74">
        <f t="shared" si="8"/>
        <v>2</v>
      </c>
      <c r="P21" s="277">
        <f t="shared" si="8"/>
        <v>2</v>
      </c>
      <c r="Q21" s="276">
        <f t="shared" si="8"/>
        <v>3</v>
      </c>
      <c r="R21" s="74">
        <f t="shared" si="8"/>
        <v>6</v>
      </c>
      <c r="S21" s="277">
        <f t="shared" si="8"/>
        <v>0</v>
      </c>
      <c r="T21" s="276">
        <f>T12+T17+T18+T20</f>
        <v>0</v>
      </c>
      <c r="U21" s="74">
        <f>U12+U17+U18+U20</f>
        <v>0</v>
      </c>
      <c r="V21" s="266">
        <f>V12+V17+V18+V20</f>
        <v>0</v>
      </c>
      <c r="W21" s="276">
        <f>W12+W17+W18+W20</f>
        <v>0</v>
      </c>
      <c r="X21" s="74">
        <f>X12+X17+X18+X20</f>
        <v>0</v>
      </c>
      <c r="Y21" s="277">
        <f>SUM(Y11:Y20)</f>
        <v>2</v>
      </c>
      <c r="Z21" s="13">
        <f>30*G21</f>
        <v>555</v>
      </c>
      <c r="AZ21" s="351"/>
      <c r="BA21" s="351"/>
      <c r="BB21" s="351"/>
      <c r="BC21" s="351"/>
      <c r="BD21" s="351"/>
      <c r="BE21" s="351">
        <f t="shared" si="1"/>
      </c>
    </row>
    <row r="22" spans="1:57" s="13" customFormat="1" ht="15.75">
      <c r="A22" s="90" t="s">
        <v>130</v>
      </c>
      <c r="B22" s="354" t="s">
        <v>46</v>
      </c>
      <c r="C22" s="355"/>
      <c r="D22" s="356"/>
      <c r="E22" s="356"/>
      <c r="F22" s="357"/>
      <c r="G22" s="358"/>
      <c r="H22" s="359"/>
      <c r="I22" s="226">
        <f>SUM(I$23:I$29)</f>
        <v>252</v>
      </c>
      <c r="J22" s="226">
        <f>SUM(J$23:J$29)</f>
        <v>12</v>
      </c>
      <c r="K22" s="226">
        <f>SUM(K$24:K$29)</f>
        <v>0</v>
      </c>
      <c r="L22" s="226">
        <f>SUM(L$23:L$29)</f>
        <v>240</v>
      </c>
      <c r="M22" s="226">
        <f>SUM(M$23:M$29)</f>
        <v>138</v>
      </c>
      <c r="N22" s="360"/>
      <c r="O22" s="356"/>
      <c r="P22" s="361"/>
      <c r="Q22" s="360"/>
      <c r="R22" s="362"/>
      <c r="S22" s="361"/>
      <c r="T22" s="289"/>
      <c r="U22" s="99"/>
      <c r="V22" s="294"/>
      <c r="W22" s="289"/>
      <c r="X22" s="99"/>
      <c r="Y22" s="299"/>
      <c r="AZ22" s="351">
        <f t="shared" si="6"/>
      </c>
      <c r="BA22" s="351">
        <f t="shared" si="1"/>
      </c>
      <c r="BB22" s="351">
        <f t="shared" si="1"/>
      </c>
      <c r="BC22" s="351">
        <f t="shared" si="1"/>
      </c>
      <c r="BD22" s="351">
        <f t="shared" si="1"/>
      </c>
      <c r="BE22" s="351">
        <f t="shared" si="1"/>
      </c>
    </row>
    <row r="23" spans="1:57" s="13" customFormat="1" ht="15.75">
      <c r="A23" s="97" t="s">
        <v>131</v>
      </c>
      <c r="B23" s="363" t="s">
        <v>46</v>
      </c>
      <c r="C23" s="364"/>
      <c r="D23" s="102">
        <v>1</v>
      </c>
      <c r="E23" s="100"/>
      <c r="F23" s="37"/>
      <c r="G23" s="227">
        <v>3</v>
      </c>
      <c r="H23" s="228">
        <f aca="true" t="shared" si="9" ref="H23:H28">G23*30</f>
        <v>90</v>
      </c>
      <c r="I23" s="93">
        <f>SUM($J23:$L23)</f>
        <v>60</v>
      </c>
      <c r="J23" s="35">
        <v>8</v>
      </c>
      <c r="K23" s="35"/>
      <c r="L23" s="35">
        <v>52</v>
      </c>
      <c r="M23" s="229">
        <f aca="true" t="shared" si="10" ref="M23:M28">H23-I23</f>
        <v>30</v>
      </c>
      <c r="N23" s="141">
        <v>4</v>
      </c>
      <c r="O23" s="142"/>
      <c r="P23" s="144"/>
      <c r="Q23" s="141"/>
      <c r="R23" s="142"/>
      <c r="S23" s="144"/>
      <c r="T23" s="290"/>
      <c r="U23" s="102"/>
      <c r="V23" s="295"/>
      <c r="W23" s="290"/>
      <c r="X23" s="102"/>
      <c r="Y23" s="183"/>
      <c r="AD23" s="13">
        <v>1</v>
      </c>
      <c r="AZ23" s="351" t="str">
        <f t="shared" si="6"/>
        <v>так</v>
      </c>
      <c r="BA23" s="351">
        <f t="shared" si="1"/>
      </c>
      <c r="BB23" s="351">
        <f t="shared" si="1"/>
      </c>
      <c r="BC23" s="351">
        <f t="shared" si="1"/>
      </c>
      <c r="BD23" s="351">
        <f t="shared" si="1"/>
      </c>
      <c r="BE23" s="351">
        <f t="shared" si="1"/>
      </c>
    </row>
    <row r="24" spans="1:57" s="13" customFormat="1" ht="15.75">
      <c r="A24" s="97" t="s">
        <v>132</v>
      </c>
      <c r="B24" s="363" t="s">
        <v>46</v>
      </c>
      <c r="C24" s="364"/>
      <c r="D24" s="100"/>
      <c r="E24" s="100"/>
      <c r="F24" s="37"/>
      <c r="G24" s="227">
        <v>2</v>
      </c>
      <c r="H24" s="228">
        <f t="shared" si="9"/>
        <v>60</v>
      </c>
      <c r="I24" s="93">
        <v>36</v>
      </c>
      <c r="J24" s="35"/>
      <c r="K24" s="35"/>
      <c r="L24" s="35">
        <v>36</v>
      </c>
      <c r="M24" s="229">
        <f t="shared" si="10"/>
        <v>24</v>
      </c>
      <c r="N24" s="141"/>
      <c r="O24" s="142">
        <v>4</v>
      </c>
      <c r="P24" s="144"/>
      <c r="Q24" s="141"/>
      <c r="R24" s="142"/>
      <c r="S24" s="144"/>
      <c r="T24" s="290"/>
      <c r="U24" s="102"/>
      <c r="V24" s="295"/>
      <c r="W24" s="290"/>
      <c r="X24" s="102"/>
      <c r="Y24" s="183"/>
      <c r="AD24" s="13">
        <v>1</v>
      </c>
      <c r="AZ24" s="351">
        <f t="shared" si="6"/>
      </c>
      <c r="BA24" s="351" t="str">
        <f t="shared" si="1"/>
        <v>так</v>
      </c>
      <c r="BB24" s="351">
        <f t="shared" si="1"/>
      </c>
      <c r="BC24" s="351">
        <f t="shared" si="1"/>
      </c>
      <c r="BD24" s="351">
        <f t="shared" si="1"/>
      </c>
      <c r="BE24" s="351">
        <f t="shared" si="1"/>
      </c>
    </row>
    <row r="25" spans="1:57" s="13" customFormat="1" ht="15.75">
      <c r="A25" s="97" t="s">
        <v>133</v>
      </c>
      <c r="B25" s="363" t="s">
        <v>46</v>
      </c>
      <c r="C25" s="364"/>
      <c r="D25" s="102" t="s">
        <v>335</v>
      </c>
      <c r="E25" s="91"/>
      <c r="F25" s="37"/>
      <c r="G25" s="227">
        <v>2</v>
      </c>
      <c r="H25" s="228">
        <f t="shared" si="9"/>
        <v>60</v>
      </c>
      <c r="I25" s="93">
        <v>36</v>
      </c>
      <c r="J25" s="35"/>
      <c r="K25" s="35"/>
      <c r="L25" s="35">
        <v>36</v>
      </c>
      <c r="M25" s="229">
        <f t="shared" si="10"/>
        <v>24</v>
      </c>
      <c r="N25" s="141"/>
      <c r="O25" s="142"/>
      <c r="P25" s="144">
        <v>4</v>
      </c>
      <c r="Q25" s="141"/>
      <c r="R25" s="142"/>
      <c r="S25" s="144"/>
      <c r="T25" s="290"/>
      <c r="U25" s="102"/>
      <c r="V25" s="295"/>
      <c r="W25" s="290"/>
      <c r="X25" s="102"/>
      <c r="Y25" s="183"/>
      <c r="AD25" s="13">
        <v>1</v>
      </c>
      <c r="AZ25" s="351">
        <f t="shared" si="6"/>
      </c>
      <c r="BA25" s="351">
        <f t="shared" si="1"/>
      </c>
      <c r="BB25" s="351" t="str">
        <f t="shared" si="1"/>
        <v>так</v>
      </c>
      <c r="BC25" s="351">
        <f t="shared" si="1"/>
      </c>
      <c r="BD25" s="351">
        <f t="shared" si="1"/>
      </c>
      <c r="BE25" s="351">
        <f t="shared" si="1"/>
      </c>
    </row>
    <row r="26" spans="1:57" s="13" customFormat="1" ht="15.75">
      <c r="A26" s="97" t="s">
        <v>134</v>
      </c>
      <c r="B26" s="363" t="s">
        <v>46</v>
      </c>
      <c r="C26" s="364"/>
      <c r="D26" s="102">
        <v>3</v>
      </c>
      <c r="E26" s="91"/>
      <c r="F26" s="37"/>
      <c r="G26" s="227">
        <v>3</v>
      </c>
      <c r="H26" s="228">
        <f t="shared" si="9"/>
        <v>90</v>
      </c>
      <c r="I26" s="93">
        <v>60</v>
      </c>
      <c r="J26" s="35">
        <v>4</v>
      </c>
      <c r="K26" s="35"/>
      <c r="L26" s="35">
        <v>56</v>
      </c>
      <c r="M26" s="229">
        <f t="shared" si="10"/>
        <v>30</v>
      </c>
      <c r="N26" s="141"/>
      <c r="O26" s="142"/>
      <c r="P26" s="144"/>
      <c r="Q26" s="141">
        <v>4</v>
      </c>
      <c r="R26" s="142"/>
      <c r="S26" s="144"/>
      <c r="T26" s="290"/>
      <c r="U26" s="102"/>
      <c r="V26" s="295"/>
      <c r="W26" s="290"/>
      <c r="X26" s="102"/>
      <c r="Y26" s="183"/>
      <c r="AD26" s="13">
        <v>2</v>
      </c>
      <c r="AZ26" s="351">
        <f t="shared" si="6"/>
      </c>
      <c r="BA26" s="351">
        <f t="shared" si="1"/>
      </c>
      <c r="BB26" s="351">
        <f t="shared" si="1"/>
      </c>
      <c r="BC26" s="351" t="str">
        <f t="shared" si="1"/>
        <v>так</v>
      </c>
      <c r="BD26" s="351">
        <f t="shared" si="1"/>
      </c>
      <c r="BE26" s="351">
        <f t="shared" si="1"/>
      </c>
    </row>
    <row r="27" spans="1:57" s="13" customFormat="1" ht="15.75">
      <c r="A27" s="97" t="s">
        <v>135</v>
      </c>
      <c r="B27" s="363" t="s">
        <v>46</v>
      </c>
      <c r="C27" s="364"/>
      <c r="D27" s="91"/>
      <c r="E27" s="91"/>
      <c r="F27" s="37"/>
      <c r="G27" s="227">
        <v>1.5</v>
      </c>
      <c r="H27" s="228">
        <f t="shared" si="9"/>
        <v>45</v>
      </c>
      <c r="I27" s="93">
        <v>30</v>
      </c>
      <c r="J27" s="35"/>
      <c r="K27" s="35"/>
      <c r="L27" s="35">
        <v>30</v>
      </c>
      <c r="M27" s="229">
        <f t="shared" si="10"/>
        <v>15</v>
      </c>
      <c r="N27" s="141"/>
      <c r="O27" s="142"/>
      <c r="P27" s="144"/>
      <c r="Q27" s="141"/>
      <c r="R27" s="142">
        <v>4</v>
      </c>
      <c r="S27" s="144"/>
      <c r="T27" s="290"/>
      <c r="U27" s="102"/>
      <c r="V27" s="295"/>
      <c r="W27" s="290"/>
      <c r="X27" s="102"/>
      <c r="Y27" s="183"/>
      <c r="AD27" s="13">
        <v>2</v>
      </c>
      <c r="AZ27" s="351">
        <f t="shared" si="6"/>
      </c>
      <c r="BA27" s="351">
        <f t="shared" si="6"/>
      </c>
      <c r="BB27" s="351">
        <f t="shared" si="6"/>
      </c>
      <c r="BC27" s="351">
        <f t="shared" si="6"/>
      </c>
      <c r="BD27" s="351" t="str">
        <f t="shared" si="6"/>
        <v>так</v>
      </c>
      <c r="BE27" s="351">
        <f aca="true" t="shared" si="11" ref="BE27:BE90">IF(S27&lt;&gt;0,"так","")</f>
      </c>
    </row>
    <row r="28" spans="1:57" s="13" customFormat="1" ht="15.75">
      <c r="A28" s="97" t="s">
        <v>136</v>
      </c>
      <c r="B28" s="363" t="s">
        <v>46</v>
      </c>
      <c r="C28" s="364"/>
      <c r="D28" s="102" t="s">
        <v>336</v>
      </c>
      <c r="E28" s="91"/>
      <c r="F28" s="37"/>
      <c r="G28" s="227">
        <v>1.5</v>
      </c>
      <c r="H28" s="228">
        <f t="shared" si="9"/>
        <v>45</v>
      </c>
      <c r="I28" s="93">
        <v>30</v>
      </c>
      <c r="J28" s="35"/>
      <c r="K28" s="35"/>
      <c r="L28" s="35">
        <v>30</v>
      </c>
      <c r="M28" s="229">
        <f t="shared" si="10"/>
        <v>15</v>
      </c>
      <c r="N28" s="141"/>
      <c r="O28" s="142"/>
      <c r="P28" s="144"/>
      <c r="Q28" s="141"/>
      <c r="R28" s="142"/>
      <c r="S28" s="144">
        <v>4</v>
      </c>
      <c r="T28" s="290"/>
      <c r="U28" s="102"/>
      <c r="V28" s="295"/>
      <c r="W28" s="290"/>
      <c r="X28" s="102"/>
      <c r="Y28" s="183"/>
      <c r="AD28" s="13">
        <v>2</v>
      </c>
      <c r="AZ28" s="351">
        <f t="shared" si="6"/>
      </c>
      <c r="BA28" s="351">
        <f t="shared" si="6"/>
      </c>
      <c r="BB28" s="351">
        <f t="shared" si="6"/>
      </c>
      <c r="BC28" s="351">
        <f t="shared" si="6"/>
      </c>
      <c r="BD28" s="351">
        <f t="shared" si="6"/>
      </c>
      <c r="BE28" s="351" t="str">
        <f t="shared" si="11"/>
        <v>так</v>
      </c>
    </row>
    <row r="29" spans="1:57" s="13" customFormat="1" ht="48" thickBot="1">
      <c r="A29" s="97" t="s">
        <v>137</v>
      </c>
      <c r="B29" s="363" t="s">
        <v>46</v>
      </c>
      <c r="C29" s="364"/>
      <c r="D29" s="91" t="s">
        <v>337</v>
      </c>
      <c r="E29" s="91"/>
      <c r="F29" s="37"/>
      <c r="G29" s="227"/>
      <c r="H29" s="228"/>
      <c r="I29" s="93">
        <f>SUM($J29:$L29)</f>
        <v>0</v>
      </c>
      <c r="J29" s="35"/>
      <c r="K29" s="35"/>
      <c r="L29" s="35"/>
      <c r="M29" s="40"/>
      <c r="N29" s="141"/>
      <c r="O29" s="142"/>
      <c r="P29" s="144"/>
      <c r="Q29" s="141"/>
      <c r="R29" s="142"/>
      <c r="S29" s="144"/>
      <c r="T29" s="291" t="s">
        <v>47</v>
      </c>
      <c r="U29" s="292" t="s">
        <v>47</v>
      </c>
      <c r="V29" s="296" t="s">
        <v>47</v>
      </c>
      <c r="W29" s="290" t="s">
        <v>47</v>
      </c>
      <c r="X29" s="101" t="s">
        <v>47</v>
      </c>
      <c r="Y29" s="300" t="s">
        <v>47</v>
      </c>
      <c r="AZ29" s="351">
        <f t="shared" si="6"/>
      </c>
      <c r="BA29" s="351">
        <f t="shared" si="6"/>
      </c>
      <c r="BB29" s="351">
        <f t="shared" si="6"/>
      </c>
      <c r="BC29" s="351">
        <f t="shared" si="6"/>
      </c>
      <c r="BD29" s="351">
        <f t="shared" si="6"/>
      </c>
      <c r="BE29" s="351">
        <f t="shared" si="11"/>
      </c>
    </row>
    <row r="30" spans="1:57" s="13" customFormat="1" ht="16.5" customHeight="1" thickBot="1">
      <c r="A30" s="915" t="s">
        <v>66</v>
      </c>
      <c r="B30" s="916"/>
      <c r="C30" s="916"/>
      <c r="D30" s="916"/>
      <c r="E30" s="916"/>
      <c r="F30" s="917"/>
      <c r="G30" s="72">
        <f>SUM(G23:G29)</f>
        <v>13</v>
      </c>
      <c r="H30" s="73">
        <f>13*30</f>
        <v>390</v>
      </c>
      <c r="I30" s="75">
        <f>I22</f>
        <v>252</v>
      </c>
      <c r="J30" s="75">
        <f>J22</f>
        <v>12</v>
      </c>
      <c r="K30" s="75">
        <f>K22</f>
        <v>0</v>
      </c>
      <c r="L30" s="75">
        <f>L22</f>
        <v>240</v>
      </c>
      <c r="M30" s="267">
        <f>M22</f>
        <v>138</v>
      </c>
      <c r="N30" s="278">
        <v>4</v>
      </c>
      <c r="O30" s="75">
        <v>4</v>
      </c>
      <c r="P30" s="279">
        <v>4</v>
      </c>
      <c r="Q30" s="278">
        <f>SUM(Q22:Q29)</f>
        <v>4</v>
      </c>
      <c r="R30" s="75">
        <f>SUM(R22:R29)</f>
        <v>4</v>
      </c>
      <c r="S30" s="279">
        <f>SUM(S22:S29)</f>
        <v>4</v>
      </c>
      <c r="T30" s="287">
        <f aca="true" t="shared" si="12" ref="T30:Y30">T22</f>
        <v>0</v>
      </c>
      <c r="U30" s="288">
        <f t="shared" si="12"/>
        <v>0</v>
      </c>
      <c r="V30" s="297">
        <f t="shared" si="12"/>
        <v>0</v>
      </c>
      <c r="W30" s="278">
        <f t="shared" si="12"/>
        <v>0</v>
      </c>
      <c r="X30" s="75">
        <f t="shared" si="12"/>
        <v>0</v>
      </c>
      <c r="Y30" s="279">
        <f t="shared" si="12"/>
        <v>0</v>
      </c>
      <c r="AZ30" s="351"/>
      <c r="BA30" s="351"/>
      <c r="BB30" s="351"/>
      <c r="BC30" s="351"/>
      <c r="BD30" s="351"/>
      <c r="BE30" s="351"/>
    </row>
    <row r="31" spans="1:57" s="13" customFormat="1" ht="20.25" customHeight="1" thickBot="1">
      <c r="A31" s="915" t="s">
        <v>65</v>
      </c>
      <c r="B31" s="916"/>
      <c r="C31" s="916"/>
      <c r="D31" s="916"/>
      <c r="E31" s="916"/>
      <c r="F31" s="917"/>
      <c r="G31" s="71">
        <f aca="true" t="shared" si="13" ref="G31:Y31">G21+G30</f>
        <v>31.5</v>
      </c>
      <c r="H31" s="71">
        <f t="shared" si="13"/>
        <v>945</v>
      </c>
      <c r="I31" s="71">
        <f t="shared" si="13"/>
        <v>484</v>
      </c>
      <c r="J31" s="71">
        <f t="shared" si="13"/>
        <v>92</v>
      </c>
      <c r="K31" s="71">
        <f t="shared" si="13"/>
        <v>0</v>
      </c>
      <c r="L31" s="71">
        <f t="shared" si="13"/>
        <v>392</v>
      </c>
      <c r="M31" s="268">
        <f t="shared" si="13"/>
        <v>461</v>
      </c>
      <c r="N31" s="280">
        <f t="shared" si="13"/>
        <v>9</v>
      </c>
      <c r="O31" s="281">
        <f t="shared" si="13"/>
        <v>6</v>
      </c>
      <c r="P31" s="282">
        <f t="shared" si="13"/>
        <v>6</v>
      </c>
      <c r="Q31" s="234">
        <f t="shared" si="13"/>
        <v>7</v>
      </c>
      <c r="R31" s="281">
        <f t="shared" si="13"/>
        <v>10</v>
      </c>
      <c r="S31" s="282">
        <f t="shared" si="13"/>
        <v>4</v>
      </c>
      <c r="T31" s="135">
        <f t="shared" si="13"/>
        <v>0</v>
      </c>
      <c r="U31" s="74">
        <f t="shared" si="13"/>
        <v>0</v>
      </c>
      <c r="V31" s="266">
        <f t="shared" si="13"/>
        <v>0</v>
      </c>
      <c r="W31" s="280">
        <f t="shared" si="13"/>
        <v>0</v>
      </c>
      <c r="X31" s="281">
        <f t="shared" si="13"/>
        <v>0</v>
      </c>
      <c r="Y31" s="281">
        <f t="shared" si="13"/>
        <v>2</v>
      </c>
      <c r="Z31" s="13">
        <f>G31*30</f>
        <v>945</v>
      </c>
      <c r="AZ31" s="351"/>
      <c r="BA31" s="351"/>
      <c r="BB31" s="351"/>
      <c r="BC31" s="351"/>
      <c r="BD31" s="351"/>
      <c r="BE31" s="351"/>
    </row>
    <row r="32" spans="1:57" s="13" customFormat="1" ht="18.75" customHeight="1">
      <c r="A32" s="923" t="s">
        <v>287</v>
      </c>
      <c r="B32" s="924"/>
      <c r="C32" s="925"/>
      <c r="D32" s="926"/>
      <c r="E32" s="76"/>
      <c r="F32" s="76"/>
      <c r="G32" s="76"/>
      <c r="H32" s="76"/>
      <c r="I32" s="76"/>
      <c r="J32" s="76"/>
      <c r="K32" s="76"/>
      <c r="L32" s="76"/>
      <c r="M32" s="103"/>
      <c r="N32" s="104"/>
      <c r="O32" s="76"/>
      <c r="P32" s="103"/>
      <c r="Q32" s="104"/>
      <c r="R32" s="76"/>
      <c r="S32" s="103"/>
      <c r="T32" s="104"/>
      <c r="U32" s="76"/>
      <c r="V32" s="105"/>
      <c r="W32" s="106"/>
      <c r="X32" s="76"/>
      <c r="Y32" s="105"/>
      <c r="AZ32" s="351">
        <f t="shared" si="6"/>
      </c>
      <c r="BA32" s="351">
        <f t="shared" si="6"/>
      </c>
      <c r="BB32" s="351">
        <f t="shared" si="6"/>
      </c>
      <c r="BC32" s="351">
        <f t="shared" si="6"/>
      </c>
      <c r="BD32" s="351">
        <f t="shared" si="6"/>
      </c>
      <c r="BE32" s="351">
        <f t="shared" si="11"/>
      </c>
    </row>
    <row r="33" spans="1:57" s="13" customFormat="1" ht="18" customHeight="1">
      <c r="A33" s="927"/>
      <c r="B33" s="928"/>
      <c r="C33" s="928"/>
      <c r="D33" s="929"/>
      <c r="E33" s="157"/>
      <c r="F33" s="157"/>
      <c r="G33" s="157"/>
      <c r="H33" s="157"/>
      <c r="I33" s="157"/>
      <c r="J33" s="157"/>
      <c r="K33" s="157"/>
      <c r="L33" s="157"/>
      <c r="M33" s="158"/>
      <c r="N33" s="159"/>
      <c r="O33" s="157"/>
      <c r="P33" s="158"/>
      <c r="Q33" s="159"/>
      <c r="R33" s="157"/>
      <c r="S33" s="158"/>
      <c r="T33" s="159"/>
      <c r="U33" s="157"/>
      <c r="V33" s="160"/>
      <c r="W33" s="161"/>
      <c r="X33" s="157"/>
      <c r="Y33" s="160"/>
      <c r="AE33" s="13">
        <v>1</v>
      </c>
      <c r="AF33" s="13">
        <v>2</v>
      </c>
      <c r="AG33" s="13">
        <v>3</v>
      </c>
      <c r="AH33" s="13">
        <v>4</v>
      </c>
      <c r="AZ33" s="351">
        <f t="shared" si="6"/>
      </c>
      <c r="BA33" s="351">
        <f t="shared" si="6"/>
      </c>
      <c r="BB33" s="351">
        <f t="shared" si="6"/>
      </c>
      <c r="BC33" s="351">
        <f t="shared" si="6"/>
      </c>
      <c r="BD33" s="351">
        <f t="shared" si="6"/>
      </c>
      <c r="BE33" s="351">
        <f t="shared" si="11"/>
      </c>
    </row>
    <row r="34" spans="1:57" s="13" customFormat="1" ht="24" customHeight="1" thickBot="1">
      <c r="A34" s="930" t="s">
        <v>64</v>
      </c>
      <c r="B34" s="931"/>
      <c r="C34" s="931"/>
      <c r="D34" s="931"/>
      <c r="E34" s="931"/>
      <c r="F34" s="931"/>
      <c r="G34" s="932"/>
      <c r="H34" s="932"/>
      <c r="I34" s="932"/>
      <c r="J34" s="932"/>
      <c r="K34" s="932"/>
      <c r="L34" s="932"/>
      <c r="M34" s="932"/>
      <c r="N34" s="931"/>
      <c r="O34" s="931"/>
      <c r="P34" s="931"/>
      <c r="Q34" s="931"/>
      <c r="R34" s="931"/>
      <c r="S34" s="931"/>
      <c r="T34" s="931"/>
      <c r="U34" s="931"/>
      <c r="V34" s="931"/>
      <c r="W34" s="931"/>
      <c r="X34" s="931"/>
      <c r="Y34" s="933"/>
      <c r="AE34" s="13" t="s">
        <v>34</v>
      </c>
      <c r="AF34" s="13" t="s">
        <v>35</v>
      </c>
      <c r="AG34" s="13" t="s">
        <v>36</v>
      </c>
      <c r="AH34" s="13" t="s">
        <v>37</v>
      </c>
      <c r="AZ34" s="351">
        <f t="shared" si="6"/>
      </c>
      <c r="BA34" s="351">
        <f t="shared" si="6"/>
      </c>
      <c r="BB34" s="351">
        <f t="shared" si="6"/>
      </c>
      <c r="BC34" s="351">
        <f t="shared" si="6"/>
      </c>
      <c r="BD34" s="351">
        <f t="shared" si="6"/>
      </c>
      <c r="BE34" s="351">
        <f t="shared" si="11"/>
      </c>
    </row>
    <row r="35" spans="1:57" s="452" customFormat="1" ht="15.75">
      <c r="A35" s="91" t="s">
        <v>138</v>
      </c>
      <c r="B35" s="150" t="s">
        <v>170</v>
      </c>
      <c r="C35" s="129"/>
      <c r="D35" s="530"/>
      <c r="E35" s="531"/>
      <c r="F35" s="532"/>
      <c r="G35" s="165">
        <f>SUM(G36:G37)</f>
        <v>5.5</v>
      </c>
      <c r="H35" s="533">
        <f>SUM(H36:H37)</f>
        <v>165</v>
      </c>
      <c r="I35" s="136">
        <f>SUM(I36:I37)</f>
        <v>96</v>
      </c>
      <c r="J35" s="534">
        <f>SUM(J36:J37)</f>
        <v>48</v>
      </c>
      <c r="K35" s="136"/>
      <c r="L35" s="136">
        <f>SUM(L36:L37)</f>
        <v>48</v>
      </c>
      <c r="M35" s="137">
        <f>SUM(M36:M37)</f>
        <v>69</v>
      </c>
      <c r="N35" s="141"/>
      <c r="O35" s="142"/>
      <c r="P35" s="143"/>
      <c r="Q35" s="141"/>
      <c r="R35" s="142"/>
      <c r="S35" s="143"/>
      <c r="T35" s="141"/>
      <c r="U35" s="142"/>
      <c r="V35" s="143"/>
      <c r="W35" s="141"/>
      <c r="X35" s="142"/>
      <c r="Y35" s="144"/>
      <c r="Z35" s="452">
        <f aca="true" t="shared" si="14" ref="Z35:Z51">G35*30</f>
        <v>165</v>
      </c>
      <c r="AE35" s="453">
        <f>SUMIF($AD35:$AD56,AE33,$G35:$G56)</f>
        <v>30</v>
      </c>
      <c r="AF35" s="453">
        <f>SUMIF($AD35:$AD56,AF33,$G35:$G56)</f>
        <v>11.5</v>
      </c>
      <c r="AG35" s="453">
        <f>SUMIF($AD35:$AD56,AG33,$G35:$G56)</f>
        <v>0</v>
      </c>
      <c r="AH35" s="453">
        <f>SUMIF($AD35:$AD56,AH33,$G35:$G56)</f>
        <v>0</v>
      </c>
      <c r="AI35" s="453">
        <f>SUM(AE35:AH35)</f>
        <v>41.5</v>
      </c>
      <c r="AK35" s="454"/>
      <c r="AL35" s="834" t="s">
        <v>34</v>
      </c>
      <c r="AM35" s="834"/>
      <c r="AN35" s="834"/>
      <c r="AO35" s="834" t="s">
        <v>35</v>
      </c>
      <c r="AP35" s="834"/>
      <c r="AQ35" s="834"/>
      <c r="AR35" s="834" t="s">
        <v>36</v>
      </c>
      <c r="AS35" s="834"/>
      <c r="AT35" s="834"/>
      <c r="AU35" s="834" t="s">
        <v>37</v>
      </c>
      <c r="AV35" s="834"/>
      <c r="AW35" s="834"/>
      <c r="AZ35" s="351">
        <f t="shared" si="6"/>
      </c>
      <c r="BA35" s="351">
        <f t="shared" si="6"/>
      </c>
      <c r="BB35" s="351">
        <f t="shared" si="6"/>
      </c>
      <c r="BC35" s="351">
        <f t="shared" si="6"/>
      </c>
      <c r="BD35" s="351">
        <f t="shared" si="6"/>
      </c>
      <c r="BE35" s="351">
        <f t="shared" si="11"/>
      </c>
    </row>
    <row r="36" spans="1:57" s="452" customFormat="1" ht="15.75">
      <c r="A36" s="33" t="s">
        <v>248</v>
      </c>
      <c r="B36" s="150" t="s">
        <v>170</v>
      </c>
      <c r="C36" s="129"/>
      <c r="D36" s="129">
        <v>1</v>
      </c>
      <c r="E36" s="107"/>
      <c r="F36" s="29"/>
      <c r="G36" s="535">
        <v>3.5</v>
      </c>
      <c r="H36" s="536">
        <f>30*G36</f>
        <v>105</v>
      </c>
      <c r="I36" s="128">
        <f>SUMPRODUCT(N36:Y36,$N$7:$Y$7)</f>
        <v>60</v>
      </c>
      <c r="J36" s="131">
        <v>30</v>
      </c>
      <c r="K36" s="129"/>
      <c r="L36" s="129">
        <v>30</v>
      </c>
      <c r="M36" s="138">
        <f aca="true" t="shared" si="15" ref="M36:M43">H36-I36</f>
        <v>45</v>
      </c>
      <c r="N36" s="141">
        <v>4</v>
      </c>
      <c r="O36" s="142"/>
      <c r="P36" s="143"/>
      <c r="Q36" s="141"/>
      <c r="R36" s="142"/>
      <c r="S36" s="143"/>
      <c r="T36" s="141"/>
      <c r="U36" s="142"/>
      <c r="V36" s="143"/>
      <c r="W36" s="141"/>
      <c r="X36" s="142"/>
      <c r="Y36" s="144"/>
      <c r="Z36" s="452">
        <f t="shared" si="14"/>
        <v>105</v>
      </c>
      <c r="AA36" s="455"/>
      <c r="AB36" s="455"/>
      <c r="AC36" s="455"/>
      <c r="AD36" s="455">
        <v>1</v>
      </c>
      <c r="AE36" s="455"/>
      <c r="AF36" s="455"/>
      <c r="AG36" s="455"/>
      <c r="AH36" s="455"/>
      <c r="AI36" s="455"/>
      <c r="AJ36" s="455"/>
      <c r="AK36" s="454"/>
      <c r="AL36" s="834"/>
      <c r="AM36" s="834"/>
      <c r="AN36" s="834"/>
      <c r="AO36" s="834"/>
      <c r="AP36" s="834"/>
      <c r="AQ36" s="834"/>
      <c r="AR36" s="834"/>
      <c r="AS36" s="834"/>
      <c r="AT36" s="834"/>
      <c r="AU36" s="834"/>
      <c r="AV36" s="834"/>
      <c r="AW36" s="834"/>
      <c r="AZ36" s="351" t="str">
        <f t="shared" si="6"/>
        <v>так</v>
      </c>
      <c r="BA36" s="351">
        <f t="shared" si="6"/>
      </c>
      <c r="BB36" s="351">
        <f t="shared" si="6"/>
      </c>
      <c r="BC36" s="351">
        <f t="shared" si="6"/>
      </c>
      <c r="BD36" s="351">
        <f t="shared" si="6"/>
      </c>
      <c r="BE36" s="351">
        <f t="shared" si="11"/>
      </c>
    </row>
    <row r="37" spans="1:57" s="452" customFormat="1" ht="15" customHeight="1">
      <c r="A37" s="33" t="s">
        <v>249</v>
      </c>
      <c r="B37" s="150" t="s">
        <v>170</v>
      </c>
      <c r="C37" s="129" t="s">
        <v>330</v>
      </c>
      <c r="D37" s="530"/>
      <c r="E37" s="107"/>
      <c r="F37" s="29"/>
      <c r="G37" s="535">
        <v>2</v>
      </c>
      <c r="H37" s="536">
        <f>30*G37</f>
        <v>60</v>
      </c>
      <c r="I37" s="128">
        <f>SUMPRODUCT(N37:Y37,$N$7:$Y$7)</f>
        <v>36</v>
      </c>
      <c r="J37" s="131">
        <v>18</v>
      </c>
      <c r="K37" s="129"/>
      <c r="L37" s="129">
        <v>18</v>
      </c>
      <c r="M37" s="138">
        <f t="shared" si="15"/>
        <v>24</v>
      </c>
      <c r="N37" s="141"/>
      <c r="O37" s="142">
        <v>4</v>
      </c>
      <c r="P37" s="143"/>
      <c r="Q37" s="141"/>
      <c r="R37" s="142"/>
      <c r="S37" s="143"/>
      <c r="T37" s="141"/>
      <c r="U37" s="142"/>
      <c r="V37" s="143"/>
      <c r="W37" s="141"/>
      <c r="X37" s="142"/>
      <c r="Y37" s="144"/>
      <c r="Z37" s="452">
        <f t="shared" si="14"/>
        <v>60</v>
      </c>
      <c r="AA37" s="455"/>
      <c r="AB37" s="455"/>
      <c r="AC37" s="455"/>
      <c r="AD37" s="455">
        <v>1</v>
      </c>
      <c r="AE37" s="455"/>
      <c r="AF37" s="455"/>
      <c r="AG37" s="455"/>
      <c r="AH37" s="455"/>
      <c r="AI37" s="455"/>
      <c r="AJ37" s="455"/>
      <c r="AK37" s="454"/>
      <c r="AL37" s="456">
        <v>1</v>
      </c>
      <c r="AM37" s="456" t="s">
        <v>330</v>
      </c>
      <c r="AN37" s="456" t="s">
        <v>326</v>
      </c>
      <c r="AO37" s="456">
        <v>3</v>
      </c>
      <c r="AP37" s="456" t="s">
        <v>329</v>
      </c>
      <c r="AQ37" s="456" t="s">
        <v>331</v>
      </c>
      <c r="AR37" s="456">
        <v>5</v>
      </c>
      <c r="AS37" s="456" t="s">
        <v>332</v>
      </c>
      <c r="AT37" s="456" t="s">
        <v>333</v>
      </c>
      <c r="AU37" s="456">
        <v>7</v>
      </c>
      <c r="AV37" s="456" t="s">
        <v>334</v>
      </c>
      <c r="AW37" s="456" t="s">
        <v>328</v>
      </c>
      <c r="AZ37" s="351">
        <f t="shared" si="6"/>
      </c>
      <c r="BA37" s="351" t="str">
        <f t="shared" si="6"/>
        <v>так</v>
      </c>
      <c r="BB37" s="351">
        <f t="shared" si="6"/>
      </c>
      <c r="BC37" s="351">
        <f t="shared" si="6"/>
      </c>
      <c r="BD37" s="351">
        <f t="shared" si="6"/>
      </c>
      <c r="BE37" s="351">
        <f t="shared" si="11"/>
      </c>
    </row>
    <row r="38" spans="1:57" s="13" customFormat="1" ht="15.75">
      <c r="A38" s="91" t="s">
        <v>139</v>
      </c>
      <c r="B38" s="396" t="s">
        <v>171</v>
      </c>
      <c r="C38" s="129" t="s">
        <v>331</v>
      </c>
      <c r="D38" s="530"/>
      <c r="E38" s="107"/>
      <c r="F38" s="29"/>
      <c r="G38" s="166">
        <v>3</v>
      </c>
      <c r="H38" s="538">
        <f>30*G38</f>
        <v>90</v>
      </c>
      <c r="I38" s="128">
        <f>SUMPRODUCT(N38:Y38,$N$7:$Y$7)</f>
        <v>36</v>
      </c>
      <c r="J38" s="132">
        <v>18</v>
      </c>
      <c r="K38" s="132">
        <v>18</v>
      </c>
      <c r="L38" s="132"/>
      <c r="M38" s="138">
        <f>H38-I38</f>
        <v>54</v>
      </c>
      <c r="N38" s="141"/>
      <c r="O38" s="142"/>
      <c r="P38" s="143"/>
      <c r="Q38" s="141"/>
      <c r="R38" s="142"/>
      <c r="S38" s="143">
        <v>4</v>
      </c>
      <c r="T38" s="145"/>
      <c r="U38" s="146"/>
      <c r="V38" s="147"/>
      <c r="W38" s="145"/>
      <c r="X38" s="146"/>
      <c r="Y38" s="144"/>
      <c r="Z38" s="13">
        <f t="shared" si="14"/>
        <v>90</v>
      </c>
      <c r="AD38" s="13">
        <v>2</v>
      </c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Z38" s="351">
        <f t="shared" si="6"/>
      </c>
      <c r="BA38" s="351">
        <f t="shared" si="6"/>
      </c>
      <c r="BB38" s="351">
        <f t="shared" si="6"/>
      </c>
      <c r="BC38" s="351">
        <f t="shared" si="6"/>
      </c>
      <c r="BD38" s="351">
        <f t="shared" si="6"/>
      </c>
      <c r="BE38" s="351" t="str">
        <f t="shared" si="11"/>
        <v>так</v>
      </c>
    </row>
    <row r="39" spans="1:57" s="13" customFormat="1" ht="13.5" customHeight="1">
      <c r="A39" s="91" t="s">
        <v>140</v>
      </c>
      <c r="B39" s="342" t="s">
        <v>279</v>
      </c>
      <c r="C39" s="301"/>
      <c r="D39" s="303">
        <v>1</v>
      </c>
      <c r="E39" s="301"/>
      <c r="F39" s="302"/>
      <c r="G39" s="365">
        <v>2</v>
      </c>
      <c r="H39" s="131">
        <f>G39*30</f>
        <v>60</v>
      </c>
      <c r="I39" s="132">
        <f>J39+K39+L39</f>
        <v>30</v>
      </c>
      <c r="J39" s="131">
        <v>15</v>
      </c>
      <c r="K39" s="129"/>
      <c r="L39" s="129">
        <v>15</v>
      </c>
      <c r="M39" s="130">
        <f>H39-I39</f>
        <v>30</v>
      </c>
      <c r="N39" s="141">
        <v>2</v>
      </c>
      <c r="O39" s="304"/>
      <c r="P39" s="143"/>
      <c r="Q39" s="141"/>
      <c r="R39" s="142"/>
      <c r="S39" s="143"/>
      <c r="T39" s="145"/>
      <c r="U39" s="146"/>
      <c r="V39" s="147"/>
      <c r="W39" s="145"/>
      <c r="X39" s="146"/>
      <c r="Y39" s="144"/>
      <c r="Z39" s="13">
        <f t="shared" si="14"/>
        <v>60</v>
      </c>
      <c r="AD39" s="13">
        <v>1</v>
      </c>
      <c r="AK39" s="349" t="s">
        <v>353</v>
      </c>
      <c r="AL39" s="349">
        <f>COUNTIF($C35:$C56,AL$9)</f>
        <v>1</v>
      </c>
      <c r="AM39" s="349">
        <f>COUNTIF($C35:$C56,AM$9)</f>
        <v>2</v>
      </c>
      <c r="AN39" s="349">
        <f>COUNTIF($C35:$C56,AN$9)</f>
        <v>2</v>
      </c>
      <c r="AO39" s="349">
        <f>COUNTIF($C35:$C56,AO$9)-1</f>
        <v>0</v>
      </c>
      <c r="AP39" s="349">
        <f aca="true" t="shared" si="16" ref="AP39:AW39">COUNTIF($C35:$C56,AP$9)</f>
        <v>1</v>
      </c>
      <c r="AQ39" s="349">
        <f t="shared" si="16"/>
        <v>1</v>
      </c>
      <c r="AR39" s="349">
        <f t="shared" si="16"/>
        <v>0</v>
      </c>
      <c r="AS39" s="349">
        <f t="shared" si="16"/>
        <v>0</v>
      </c>
      <c r="AT39" s="349">
        <f t="shared" si="16"/>
        <v>0</v>
      </c>
      <c r="AU39" s="349">
        <f t="shared" si="16"/>
        <v>0</v>
      </c>
      <c r="AV39" s="349">
        <f t="shared" si="16"/>
        <v>0</v>
      </c>
      <c r="AW39" s="349">
        <f t="shared" si="16"/>
        <v>0</v>
      </c>
      <c r="AZ39" s="351" t="str">
        <f t="shared" si="6"/>
        <v>так</v>
      </c>
      <c r="BA39" s="351">
        <f t="shared" si="6"/>
      </c>
      <c r="BB39" s="351">
        <f t="shared" si="6"/>
      </c>
      <c r="BC39" s="351">
        <f t="shared" si="6"/>
      </c>
      <c r="BD39" s="351">
        <f t="shared" si="6"/>
      </c>
      <c r="BE39" s="351">
        <f t="shared" si="11"/>
      </c>
    </row>
    <row r="40" spans="1:57" s="452" customFormat="1" ht="15.75">
      <c r="A40" s="91" t="s">
        <v>141</v>
      </c>
      <c r="B40" s="150" t="s">
        <v>172</v>
      </c>
      <c r="C40" s="129"/>
      <c r="D40" s="530"/>
      <c r="E40" s="107"/>
      <c r="F40" s="29"/>
      <c r="G40" s="166">
        <v>4.5</v>
      </c>
      <c r="H40" s="164">
        <f>G40*30</f>
        <v>135</v>
      </c>
      <c r="I40" s="128">
        <f>SUM(I41:I42)</f>
        <v>81</v>
      </c>
      <c r="J40" s="128">
        <f>SUM(J41:J42)</f>
        <v>48</v>
      </c>
      <c r="K40" s="128">
        <f>SUM(K41:K42)</f>
        <v>33</v>
      </c>
      <c r="L40" s="128"/>
      <c r="M40" s="138">
        <f t="shared" si="15"/>
        <v>54</v>
      </c>
      <c r="N40" s="141"/>
      <c r="O40" s="142"/>
      <c r="P40" s="143"/>
      <c r="Q40" s="141"/>
      <c r="R40" s="142"/>
      <c r="S40" s="143"/>
      <c r="T40" s="141"/>
      <c r="U40" s="142"/>
      <c r="V40" s="143"/>
      <c r="W40" s="141"/>
      <c r="X40" s="142"/>
      <c r="Y40" s="144"/>
      <c r="Z40" s="452">
        <f t="shared" si="14"/>
        <v>135</v>
      </c>
      <c r="AK40" s="457" t="s">
        <v>354</v>
      </c>
      <c r="AL40" s="454">
        <f aca="true" t="shared" si="17" ref="AL40:AW40">COUNTIF($D35:$D56,AL$9)</f>
        <v>3</v>
      </c>
      <c r="AM40" s="454">
        <f t="shared" si="17"/>
        <v>1</v>
      </c>
      <c r="AN40" s="454">
        <f t="shared" si="17"/>
        <v>1</v>
      </c>
      <c r="AO40" s="454">
        <f t="shared" si="17"/>
        <v>1</v>
      </c>
      <c r="AP40" s="454">
        <f t="shared" si="17"/>
        <v>0</v>
      </c>
      <c r="AQ40" s="454">
        <f t="shared" si="17"/>
        <v>0</v>
      </c>
      <c r="AR40" s="454">
        <f t="shared" si="17"/>
        <v>0</v>
      </c>
      <c r="AS40" s="454">
        <f t="shared" si="17"/>
        <v>0</v>
      </c>
      <c r="AT40" s="454">
        <f t="shared" si="17"/>
        <v>0</v>
      </c>
      <c r="AU40" s="454">
        <f t="shared" si="17"/>
        <v>0</v>
      </c>
      <c r="AV40" s="454">
        <f t="shared" si="17"/>
        <v>0</v>
      </c>
      <c r="AW40" s="454">
        <f t="shared" si="17"/>
        <v>0</v>
      </c>
      <c r="AZ40" s="351">
        <f t="shared" si="6"/>
      </c>
      <c r="BA40" s="351">
        <f t="shared" si="6"/>
      </c>
      <c r="BB40" s="351">
        <f t="shared" si="6"/>
      </c>
      <c r="BC40" s="351">
        <f t="shared" si="6"/>
      </c>
      <c r="BD40" s="351">
        <f t="shared" si="6"/>
      </c>
      <c r="BE40" s="351">
        <f t="shared" si="11"/>
      </c>
    </row>
    <row r="41" spans="1:57" s="452" customFormat="1" ht="15.75">
      <c r="A41" s="35" t="s">
        <v>280</v>
      </c>
      <c r="B41" s="150" t="s">
        <v>172</v>
      </c>
      <c r="C41" s="129"/>
      <c r="D41" s="129">
        <v>1</v>
      </c>
      <c r="E41" s="107"/>
      <c r="F41" s="29"/>
      <c r="G41" s="166">
        <f aca="true" t="shared" si="18" ref="G41:G50">H41/30</f>
        <v>2.5</v>
      </c>
      <c r="H41" s="536">
        <v>75</v>
      </c>
      <c r="I41" s="128">
        <f>SUMPRODUCT(N41:Y41,$N$7:$Y$7)</f>
        <v>45</v>
      </c>
      <c r="J41" s="131">
        <v>30</v>
      </c>
      <c r="K41" s="129">
        <v>15</v>
      </c>
      <c r="L41" s="131"/>
      <c r="M41" s="138">
        <f t="shared" si="15"/>
        <v>30</v>
      </c>
      <c r="N41" s="141">
        <v>3</v>
      </c>
      <c r="O41" s="142"/>
      <c r="P41" s="143"/>
      <c r="Q41" s="141"/>
      <c r="R41" s="142"/>
      <c r="S41" s="143"/>
      <c r="T41" s="141"/>
      <c r="U41" s="142"/>
      <c r="V41" s="143"/>
      <c r="W41" s="141"/>
      <c r="X41" s="142"/>
      <c r="Y41" s="144"/>
      <c r="Z41" s="452">
        <f t="shared" si="14"/>
        <v>75</v>
      </c>
      <c r="AD41" s="452">
        <v>1</v>
      </c>
      <c r="AK41" s="457" t="s">
        <v>355</v>
      </c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Z41" s="351" t="str">
        <f t="shared" si="6"/>
        <v>так</v>
      </c>
      <c r="BA41" s="351">
        <f t="shared" si="6"/>
      </c>
      <c r="BB41" s="351">
        <f t="shared" si="6"/>
      </c>
      <c r="BC41" s="351">
        <f t="shared" si="6"/>
      </c>
      <c r="BD41" s="351">
        <f t="shared" si="6"/>
      </c>
      <c r="BE41" s="351">
        <f t="shared" si="11"/>
      </c>
    </row>
    <row r="42" spans="1:57" s="452" customFormat="1" ht="15.75">
      <c r="A42" s="35" t="s">
        <v>281</v>
      </c>
      <c r="B42" s="150" t="s">
        <v>172</v>
      </c>
      <c r="C42" s="129" t="s">
        <v>330</v>
      </c>
      <c r="D42" s="530"/>
      <c r="E42" s="107"/>
      <c r="F42" s="29"/>
      <c r="G42" s="166">
        <f t="shared" si="18"/>
        <v>2</v>
      </c>
      <c r="H42" s="536">
        <v>60</v>
      </c>
      <c r="I42" s="128">
        <f>SUMPRODUCT(N42:Y42,$N$7:$Y$7)</f>
        <v>36</v>
      </c>
      <c r="J42" s="131">
        <v>18</v>
      </c>
      <c r="K42" s="129">
        <v>18</v>
      </c>
      <c r="L42" s="131"/>
      <c r="M42" s="138">
        <f t="shared" si="15"/>
        <v>24</v>
      </c>
      <c r="N42" s="141"/>
      <c r="O42" s="142">
        <v>4</v>
      </c>
      <c r="P42" s="143"/>
      <c r="Q42" s="141"/>
      <c r="R42" s="142"/>
      <c r="S42" s="143"/>
      <c r="T42" s="141"/>
      <c r="U42" s="142"/>
      <c r="V42" s="143"/>
      <c r="W42" s="141"/>
      <c r="X42" s="142"/>
      <c r="Y42" s="144"/>
      <c r="Z42" s="452">
        <f t="shared" si="14"/>
        <v>60</v>
      </c>
      <c r="AD42" s="452">
        <v>1</v>
      </c>
      <c r="AK42" s="457" t="s">
        <v>356</v>
      </c>
      <c r="AL42" s="457"/>
      <c r="AM42" s="457"/>
      <c r="AN42" s="457"/>
      <c r="AO42" s="457"/>
      <c r="AP42" s="457"/>
      <c r="AQ42" s="457"/>
      <c r="AR42" s="457"/>
      <c r="AS42" s="457"/>
      <c r="AT42" s="457"/>
      <c r="AU42" s="457"/>
      <c r="AV42" s="457"/>
      <c r="AW42" s="457"/>
      <c r="AZ42" s="351">
        <f t="shared" si="6"/>
      </c>
      <c r="BA42" s="351" t="str">
        <f t="shared" si="6"/>
        <v>так</v>
      </c>
      <c r="BB42" s="351">
        <f t="shared" si="6"/>
      </c>
      <c r="BC42" s="351">
        <f t="shared" si="6"/>
      </c>
      <c r="BD42" s="351">
        <f t="shared" si="6"/>
      </c>
      <c r="BE42" s="351">
        <f t="shared" si="11"/>
      </c>
    </row>
    <row r="43" spans="1:57" s="452" customFormat="1" ht="15.75">
      <c r="A43" s="91" t="s">
        <v>142</v>
      </c>
      <c r="B43" s="150" t="s">
        <v>173</v>
      </c>
      <c r="C43" s="129"/>
      <c r="D43" s="129">
        <v>3</v>
      </c>
      <c r="E43" s="537"/>
      <c r="F43" s="134"/>
      <c r="G43" s="166">
        <f t="shared" si="18"/>
        <v>3.5</v>
      </c>
      <c r="H43" s="536">
        <v>105</v>
      </c>
      <c r="I43" s="128">
        <f>SUMPRODUCT(N43:Y43,$N$7:$Y$7)</f>
        <v>60</v>
      </c>
      <c r="J43" s="131">
        <v>30</v>
      </c>
      <c r="K43" s="129"/>
      <c r="L43" s="129">
        <v>30</v>
      </c>
      <c r="M43" s="138">
        <f t="shared" si="15"/>
        <v>45</v>
      </c>
      <c r="N43" s="141"/>
      <c r="O43" s="142"/>
      <c r="P43" s="143"/>
      <c r="Q43" s="141">
        <v>4</v>
      </c>
      <c r="R43" s="142"/>
      <c r="S43" s="143"/>
      <c r="T43" s="141"/>
      <c r="U43" s="142"/>
      <c r="V43" s="143"/>
      <c r="W43" s="141"/>
      <c r="X43" s="142"/>
      <c r="Y43" s="144"/>
      <c r="Z43" s="452">
        <f t="shared" si="14"/>
        <v>105</v>
      </c>
      <c r="AD43" s="452">
        <v>2</v>
      </c>
      <c r="AZ43" s="351">
        <f t="shared" si="6"/>
      </c>
      <c r="BA43" s="351">
        <f t="shared" si="6"/>
      </c>
      <c r="BB43" s="351">
        <f t="shared" si="6"/>
      </c>
      <c r="BC43" s="351" t="str">
        <f t="shared" si="6"/>
        <v>так</v>
      </c>
      <c r="BD43" s="351">
        <f t="shared" si="6"/>
      </c>
      <c r="BE43" s="351">
        <f t="shared" si="11"/>
      </c>
    </row>
    <row r="44" spans="1:57" s="452" customFormat="1" ht="15.75" customHeight="1">
      <c r="A44" s="91" t="s">
        <v>143</v>
      </c>
      <c r="B44" s="150" t="s">
        <v>174</v>
      </c>
      <c r="C44" s="530"/>
      <c r="D44" s="129"/>
      <c r="E44" s="537"/>
      <c r="F44" s="134"/>
      <c r="G44" s="166">
        <f t="shared" si="18"/>
        <v>3.5</v>
      </c>
      <c r="H44" s="538">
        <v>105</v>
      </c>
      <c r="I44" s="132">
        <f>SUM(I45:I46)</f>
        <v>57</v>
      </c>
      <c r="J44" s="132">
        <f>SUM(J45:J46)</f>
        <v>33</v>
      </c>
      <c r="K44" s="132">
        <f>SUM(K45:K46)</f>
        <v>24</v>
      </c>
      <c r="L44" s="132"/>
      <c r="M44" s="539">
        <f>SUM(M45:M46)</f>
        <v>48</v>
      </c>
      <c r="N44" s="141"/>
      <c r="O44" s="142"/>
      <c r="P44" s="143"/>
      <c r="Q44" s="141"/>
      <c r="R44" s="142"/>
      <c r="S44" s="143"/>
      <c r="T44" s="141"/>
      <c r="U44" s="142"/>
      <c r="V44" s="143"/>
      <c r="W44" s="141"/>
      <c r="X44" s="142"/>
      <c r="Y44" s="144"/>
      <c r="Z44" s="452">
        <f t="shared" si="14"/>
        <v>105</v>
      </c>
      <c r="AZ44" s="351">
        <f t="shared" si="6"/>
      </c>
      <c r="BA44" s="351">
        <f t="shared" si="6"/>
      </c>
      <c r="BB44" s="351">
        <f t="shared" si="6"/>
      </c>
      <c r="BC44" s="351">
        <f t="shared" si="6"/>
      </c>
      <c r="BD44" s="351">
        <f t="shared" si="6"/>
      </c>
      <c r="BE44" s="351">
        <f t="shared" si="11"/>
      </c>
    </row>
    <row r="45" spans="1:57" s="452" customFormat="1" ht="15.75">
      <c r="A45" s="91" t="s">
        <v>177</v>
      </c>
      <c r="B45" s="150" t="s">
        <v>174</v>
      </c>
      <c r="C45" s="530"/>
      <c r="D45" s="129" t="s">
        <v>326</v>
      </c>
      <c r="E45" s="537"/>
      <c r="F45" s="29"/>
      <c r="G45" s="166">
        <f t="shared" si="18"/>
        <v>1.5</v>
      </c>
      <c r="H45" s="536">
        <v>45</v>
      </c>
      <c r="I45" s="128">
        <f>SUMPRODUCT(N45:Y45,$N$7:$Y$7)</f>
        <v>27</v>
      </c>
      <c r="J45" s="131">
        <v>18</v>
      </c>
      <c r="K45" s="129">
        <v>9</v>
      </c>
      <c r="L45" s="129"/>
      <c r="M45" s="138">
        <f aca="true" t="shared" si="19" ref="M45:M52">H45-I45</f>
        <v>18</v>
      </c>
      <c r="N45" s="141"/>
      <c r="O45" s="142"/>
      <c r="P45" s="143">
        <v>3</v>
      </c>
      <c r="Q45" s="141"/>
      <c r="R45" s="142"/>
      <c r="S45" s="143"/>
      <c r="T45" s="141"/>
      <c r="U45" s="142"/>
      <c r="V45" s="143"/>
      <c r="W45" s="141"/>
      <c r="X45" s="142"/>
      <c r="Y45" s="144"/>
      <c r="Z45" s="452">
        <f t="shared" si="14"/>
        <v>45</v>
      </c>
      <c r="AD45" s="452">
        <v>1</v>
      </c>
      <c r="AZ45" s="351">
        <f t="shared" si="6"/>
      </c>
      <c r="BA45" s="351">
        <f t="shared" si="6"/>
      </c>
      <c r="BB45" s="351" t="str">
        <f t="shared" si="6"/>
        <v>так</v>
      </c>
      <c r="BC45" s="351">
        <f t="shared" si="6"/>
      </c>
      <c r="BD45" s="351">
        <f t="shared" si="6"/>
      </c>
      <c r="BE45" s="351">
        <f t="shared" si="11"/>
      </c>
    </row>
    <row r="46" spans="1:57" s="452" customFormat="1" ht="15.75">
      <c r="A46" s="91" t="s">
        <v>178</v>
      </c>
      <c r="B46" s="150" t="s">
        <v>174</v>
      </c>
      <c r="C46" s="129">
        <v>3</v>
      </c>
      <c r="D46" s="129"/>
      <c r="E46" s="537"/>
      <c r="F46" s="29"/>
      <c r="G46" s="166">
        <f t="shared" si="18"/>
        <v>2</v>
      </c>
      <c r="H46" s="536">
        <v>60</v>
      </c>
      <c r="I46" s="128">
        <f>SUMPRODUCT(N46:Y46,$N$7:$Y$7)</f>
        <v>30</v>
      </c>
      <c r="J46" s="131">
        <v>15</v>
      </c>
      <c r="K46" s="129">
        <v>15</v>
      </c>
      <c r="L46" s="129"/>
      <c r="M46" s="138">
        <f t="shared" si="19"/>
        <v>30</v>
      </c>
      <c r="N46" s="141"/>
      <c r="O46" s="142"/>
      <c r="P46" s="143"/>
      <c r="Q46" s="141">
        <v>2</v>
      </c>
      <c r="R46" s="142"/>
      <c r="S46" s="143"/>
      <c r="T46" s="141"/>
      <c r="U46" s="142"/>
      <c r="V46" s="143"/>
      <c r="W46" s="141"/>
      <c r="X46" s="142"/>
      <c r="Y46" s="144"/>
      <c r="Z46" s="452">
        <f t="shared" si="14"/>
        <v>60</v>
      </c>
      <c r="AD46" s="452">
        <v>2</v>
      </c>
      <c r="AZ46" s="351">
        <f t="shared" si="6"/>
      </c>
      <c r="BA46" s="351">
        <f t="shared" si="6"/>
      </c>
      <c r="BB46" s="351">
        <f t="shared" si="6"/>
      </c>
      <c r="BC46" s="351" t="str">
        <f t="shared" si="6"/>
        <v>так</v>
      </c>
      <c r="BD46" s="351">
        <f t="shared" si="6"/>
      </c>
      <c r="BE46" s="351">
        <f t="shared" si="11"/>
      </c>
    </row>
    <row r="47" spans="1:57" s="452" customFormat="1" ht="15.75">
      <c r="A47" s="91" t="s">
        <v>144</v>
      </c>
      <c r="B47" s="150" t="s">
        <v>175</v>
      </c>
      <c r="C47" s="129"/>
      <c r="D47" s="530"/>
      <c r="E47" s="537"/>
      <c r="F47" s="29"/>
      <c r="G47" s="166">
        <f t="shared" si="18"/>
        <v>10.5</v>
      </c>
      <c r="H47" s="164">
        <v>315</v>
      </c>
      <c r="I47" s="128">
        <f>SUM(I48:I50)</f>
        <v>162</v>
      </c>
      <c r="J47" s="128">
        <f>SUM(J48:J50)</f>
        <v>81</v>
      </c>
      <c r="K47" s="128"/>
      <c r="L47" s="128">
        <f>SUM(L48:L50)</f>
        <v>81</v>
      </c>
      <c r="M47" s="138">
        <f t="shared" si="19"/>
        <v>153</v>
      </c>
      <c r="N47" s="141"/>
      <c r="O47" s="142"/>
      <c r="P47" s="143"/>
      <c r="Q47" s="141"/>
      <c r="R47" s="142"/>
      <c r="S47" s="143"/>
      <c r="T47" s="141"/>
      <c r="U47" s="142"/>
      <c r="V47" s="143"/>
      <c r="W47" s="141"/>
      <c r="X47" s="142"/>
      <c r="Y47" s="144"/>
      <c r="Z47" s="452">
        <f t="shared" si="14"/>
        <v>315</v>
      </c>
      <c r="AZ47" s="351">
        <f t="shared" si="6"/>
      </c>
      <c r="BA47" s="351">
        <f t="shared" si="6"/>
      </c>
      <c r="BB47" s="351">
        <f t="shared" si="6"/>
      </c>
      <c r="BC47" s="351">
        <f t="shared" si="6"/>
      </c>
      <c r="BD47" s="351">
        <f t="shared" si="6"/>
      </c>
      <c r="BE47" s="351">
        <f t="shared" si="11"/>
      </c>
    </row>
    <row r="48" spans="1:57" s="452" customFormat="1" ht="15.75">
      <c r="A48" s="91" t="s">
        <v>282</v>
      </c>
      <c r="B48" s="150" t="s">
        <v>175</v>
      </c>
      <c r="C48" s="129">
        <v>1</v>
      </c>
      <c r="D48" s="129"/>
      <c r="E48" s="107"/>
      <c r="F48" s="29"/>
      <c r="G48" s="166">
        <f t="shared" si="18"/>
        <v>6.5</v>
      </c>
      <c r="H48" s="536">
        <v>195</v>
      </c>
      <c r="I48" s="128">
        <f>SUMPRODUCT(N48:Y48,$N$7:$Y$7)</f>
        <v>90</v>
      </c>
      <c r="J48" s="131">
        <v>45</v>
      </c>
      <c r="K48" s="129"/>
      <c r="L48" s="131">
        <v>45</v>
      </c>
      <c r="M48" s="138">
        <f t="shared" si="19"/>
        <v>105</v>
      </c>
      <c r="N48" s="141">
        <v>6</v>
      </c>
      <c r="O48" s="142"/>
      <c r="P48" s="143"/>
      <c r="Q48" s="141"/>
      <c r="R48" s="142"/>
      <c r="S48" s="143"/>
      <c r="T48" s="141"/>
      <c r="U48" s="142"/>
      <c r="V48" s="143"/>
      <c r="W48" s="141"/>
      <c r="X48" s="142"/>
      <c r="Y48" s="144"/>
      <c r="Z48" s="452">
        <f t="shared" si="14"/>
        <v>195</v>
      </c>
      <c r="AD48" s="452">
        <v>1</v>
      </c>
      <c r="AZ48" s="351" t="str">
        <f t="shared" si="6"/>
        <v>так</v>
      </c>
      <c r="BA48" s="351">
        <f t="shared" si="6"/>
      </c>
      <c r="BB48" s="351">
        <f t="shared" si="6"/>
      </c>
      <c r="BC48" s="351">
        <f t="shared" si="6"/>
      </c>
      <c r="BD48" s="351">
        <f t="shared" si="6"/>
      </c>
      <c r="BE48" s="351">
        <f t="shared" si="11"/>
      </c>
    </row>
    <row r="49" spans="1:57" s="452" customFormat="1" ht="15.75">
      <c r="A49" s="91" t="s">
        <v>283</v>
      </c>
      <c r="B49" s="150" t="s">
        <v>175</v>
      </c>
      <c r="C49" s="129"/>
      <c r="D49" s="129"/>
      <c r="E49" s="107"/>
      <c r="F49" s="29"/>
      <c r="G49" s="166">
        <f t="shared" si="18"/>
        <v>2</v>
      </c>
      <c r="H49" s="536">
        <v>60</v>
      </c>
      <c r="I49" s="128">
        <f>SUMPRODUCT(N49:Y49,$N$7:$Y$7)</f>
        <v>36</v>
      </c>
      <c r="J49" s="131">
        <v>18</v>
      </c>
      <c r="K49" s="129"/>
      <c r="L49" s="131">
        <v>18</v>
      </c>
      <c r="M49" s="138">
        <f t="shared" si="19"/>
        <v>24</v>
      </c>
      <c r="N49" s="141"/>
      <c r="O49" s="142">
        <v>4</v>
      </c>
      <c r="P49" s="143"/>
      <c r="Q49" s="141"/>
      <c r="R49" s="142"/>
      <c r="S49" s="143"/>
      <c r="T49" s="141"/>
      <c r="U49" s="142"/>
      <c r="V49" s="143"/>
      <c r="W49" s="141"/>
      <c r="X49" s="142"/>
      <c r="Y49" s="144"/>
      <c r="Z49" s="452">
        <f t="shared" si="14"/>
        <v>60</v>
      </c>
      <c r="AD49" s="452">
        <v>1</v>
      </c>
      <c r="AZ49" s="351">
        <f t="shared" si="6"/>
      </c>
      <c r="BA49" s="351" t="str">
        <f t="shared" si="6"/>
        <v>так</v>
      </c>
      <c r="BB49" s="351">
        <f t="shared" si="6"/>
      </c>
      <c r="BC49" s="351">
        <f t="shared" si="6"/>
      </c>
      <c r="BD49" s="351">
        <f t="shared" si="6"/>
      </c>
      <c r="BE49" s="351">
        <f t="shared" si="11"/>
      </c>
    </row>
    <row r="50" spans="1:57" s="452" customFormat="1" ht="15.75">
      <c r="A50" s="91" t="s">
        <v>284</v>
      </c>
      <c r="B50" s="150" t="s">
        <v>175</v>
      </c>
      <c r="C50" s="129" t="s">
        <v>326</v>
      </c>
      <c r="D50" s="530"/>
      <c r="E50" s="107"/>
      <c r="F50" s="29"/>
      <c r="G50" s="166">
        <f t="shared" si="18"/>
        <v>2</v>
      </c>
      <c r="H50" s="536">
        <v>60</v>
      </c>
      <c r="I50" s="128">
        <f>SUMPRODUCT(N50:Y50,$N$7:$Y$7)</f>
        <v>36</v>
      </c>
      <c r="J50" s="131">
        <v>18</v>
      </c>
      <c r="K50" s="129"/>
      <c r="L50" s="131">
        <v>18</v>
      </c>
      <c r="M50" s="138">
        <f t="shared" si="19"/>
        <v>24</v>
      </c>
      <c r="N50" s="141"/>
      <c r="O50" s="142"/>
      <c r="P50" s="143">
        <v>4</v>
      </c>
      <c r="Q50" s="141"/>
      <c r="R50" s="142"/>
      <c r="S50" s="143"/>
      <c r="T50" s="141"/>
      <c r="U50" s="142"/>
      <c r="V50" s="143"/>
      <c r="W50" s="141"/>
      <c r="X50" s="142"/>
      <c r="Y50" s="144"/>
      <c r="Z50" s="452">
        <f t="shared" si="14"/>
        <v>60</v>
      </c>
      <c r="AD50" s="452">
        <v>1</v>
      </c>
      <c r="AZ50" s="351">
        <f t="shared" si="6"/>
      </c>
      <c r="BA50" s="351">
        <f t="shared" si="6"/>
      </c>
      <c r="BB50" s="351" t="str">
        <f t="shared" si="6"/>
        <v>так</v>
      </c>
      <c r="BC50" s="351">
        <f t="shared" si="6"/>
      </c>
      <c r="BD50" s="351">
        <f t="shared" si="6"/>
      </c>
      <c r="BE50" s="351">
        <f t="shared" si="11"/>
      </c>
    </row>
    <row r="51" spans="1:57" s="13" customFormat="1" ht="15.75">
      <c r="A51" s="91"/>
      <c r="B51" s="150"/>
      <c r="C51" s="129"/>
      <c r="D51" s="530"/>
      <c r="E51" s="107"/>
      <c r="F51" s="29"/>
      <c r="G51" s="166"/>
      <c r="H51" s="536"/>
      <c r="I51" s="128"/>
      <c r="J51" s="131"/>
      <c r="K51" s="129"/>
      <c r="L51" s="129"/>
      <c r="M51" s="138"/>
      <c r="N51" s="141"/>
      <c r="O51" s="142"/>
      <c r="P51" s="143"/>
      <c r="Q51" s="141"/>
      <c r="R51" s="142"/>
      <c r="S51" s="143"/>
      <c r="T51" s="141"/>
      <c r="U51" s="142"/>
      <c r="V51" s="143"/>
      <c r="W51" s="141"/>
      <c r="X51" s="142"/>
      <c r="Y51" s="144"/>
      <c r="Z51" s="13">
        <f t="shared" si="14"/>
        <v>0</v>
      </c>
      <c r="AD51" s="13">
        <v>3</v>
      </c>
      <c r="AZ51" s="351">
        <f t="shared" si="6"/>
      </c>
      <c r="BA51" s="351">
        <f t="shared" si="6"/>
      </c>
      <c r="BB51" s="351">
        <f t="shared" si="6"/>
      </c>
      <c r="BC51" s="351">
        <f t="shared" si="6"/>
      </c>
      <c r="BD51" s="351">
        <f t="shared" si="6"/>
      </c>
      <c r="BE51" s="351">
        <f t="shared" si="11"/>
      </c>
    </row>
    <row r="52" spans="1:57" s="452" customFormat="1" ht="15.75">
      <c r="A52" s="91" t="s">
        <v>145</v>
      </c>
      <c r="B52" s="150" t="s">
        <v>176</v>
      </c>
      <c r="C52" s="129" t="s">
        <v>329</v>
      </c>
      <c r="D52" s="129"/>
      <c r="E52" s="107"/>
      <c r="F52" s="29"/>
      <c r="G52" s="166">
        <v>3</v>
      </c>
      <c r="H52" s="536">
        <f>30*G52</f>
        <v>90</v>
      </c>
      <c r="I52" s="128">
        <f>SUMPRODUCT(N52:Y52,$N$7:$Y$7)</f>
        <v>36</v>
      </c>
      <c r="J52" s="131">
        <v>18</v>
      </c>
      <c r="K52" s="129"/>
      <c r="L52" s="129">
        <v>18</v>
      </c>
      <c r="M52" s="138">
        <f t="shared" si="19"/>
        <v>54</v>
      </c>
      <c r="N52" s="141"/>
      <c r="O52" s="142"/>
      <c r="P52" s="143"/>
      <c r="Q52" s="141"/>
      <c r="R52" s="142">
        <v>4</v>
      </c>
      <c r="S52" s="143"/>
      <c r="T52" s="141"/>
      <c r="U52" s="142"/>
      <c r="V52" s="143"/>
      <c r="W52" s="141"/>
      <c r="X52" s="142"/>
      <c r="Y52" s="144"/>
      <c r="AD52" s="452">
        <v>2</v>
      </c>
      <c r="AZ52" s="351">
        <f t="shared" si="6"/>
      </c>
      <c r="BA52" s="351">
        <f t="shared" si="6"/>
      </c>
      <c r="BB52" s="351">
        <f t="shared" si="6"/>
      </c>
      <c r="BC52" s="351">
        <f t="shared" si="6"/>
      </c>
      <c r="BD52" s="351" t="str">
        <f t="shared" si="6"/>
        <v>так</v>
      </c>
      <c r="BE52" s="351">
        <f t="shared" si="11"/>
      </c>
    </row>
    <row r="53" spans="1:57" s="458" customFormat="1" ht="15.75">
      <c r="A53" s="91" t="s">
        <v>146</v>
      </c>
      <c r="B53" s="150" t="s">
        <v>51</v>
      </c>
      <c r="C53" s="129"/>
      <c r="D53" s="530"/>
      <c r="E53" s="107"/>
      <c r="F53" s="29"/>
      <c r="G53" s="166">
        <v>6</v>
      </c>
      <c r="H53" s="164">
        <f>G53*30</f>
        <v>180</v>
      </c>
      <c r="I53" s="132">
        <f>SUM(I54:I55)</f>
        <v>108</v>
      </c>
      <c r="J53" s="132">
        <f>SUM(J54:J55)</f>
        <v>54</v>
      </c>
      <c r="K53" s="132">
        <f>SUM(K54:K55)</f>
        <v>27</v>
      </c>
      <c r="L53" s="132">
        <f>SUM(L54:L55)</f>
        <v>27</v>
      </c>
      <c r="M53" s="138">
        <f>H53-I53</f>
        <v>72</v>
      </c>
      <c r="N53" s="141"/>
      <c r="O53" s="142"/>
      <c r="P53" s="143"/>
      <c r="Q53" s="141"/>
      <c r="R53" s="142"/>
      <c r="S53" s="143"/>
      <c r="T53" s="141"/>
      <c r="U53" s="142"/>
      <c r="V53" s="609"/>
      <c r="W53" s="141"/>
      <c r="X53" s="142"/>
      <c r="Y53" s="144"/>
      <c r="AZ53" s="351">
        <f t="shared" si="6"/>
      </c>
      <c r="BA53" s="351">
        <f t="shared" si="6"/>
      </c>
      <c r="BB53" s="351">
        <f t="shared" si="6"/>
      </c>
      <c r="BC53" s="351">
        <f t="shared" si="6"/>
      </c>
      <c r="BD53" s="351">
        <f t="shared" si="6"/>
      </c>
      <c r="BE53" s="351">
        <f t="shared" si="11"/>
      </c>
    </row>
    <row r="54" spans="1:57" s="458" customFormat="1" ht="15.75">
      <c r="A54" s="91" t="s">
        <v>285</v>
      </c>
      <c r="B54" s="150" t="s">
        <v>51</v>
      </c>
      <c r="C54" s="541"/>
      <c r="D54" s="541" t="s">
        <v>330</v>
      </c>
      <c r="E54" s="107"/>
      <c r="F54" s="29"/>
      <c r="G54" s="166">
        <v>2.5</v>
      </c>
      <c r="H54" s="164">
        <f>G54*30</f>
        <v>75</v>
      </c>
      <c r="I54" s="132">
        <f>J54+K54+L54</f>
        <v>45</v>
      </c>
      <c r="J54" s="131">
        <v>27</v>
      </c>
      <c r="K54" s="129">
        <v>9</v>
      </c>
      <c r="L54" s="129">
        <v>9</v>
      </c>
      <c r="M54" s="138">
        <f>H54-I54</f>
        <v>30</v>
      </c>
      <c r="N54" s="141"/>
      <c r="O54" s="142">
        <v>5</v>
      </c>
      <c r="P54" s="143"/>
      <c r="Q54" s="141"/>
      <c r="R54" s="146"/>
      <c r="S54" s="147"/>
      <c r="T54" s="145"/>
      <c r="U54" s="146"/>
      <c r="V54" s="610"/>
      <c r="W54" s="145"/>
      <c r="X54" s="146"/>
      <c r="Y54" s="144"/>
      <c r="AD54" s="458">
        <v>1</v>
      </c>
      <c r="AZ54" s="351">
        <f t="shared" si="6"/>
      </c>
      <c r="BA54" s="351" t="str">
        <f t="shared" si="6"/>
        <v>так</v>
      </c>
      <c r="BB54" s="351">
        <f t="shared" si="6"/>
      </c>
      <c r="BC54" s="351">
        <f t="shared" si="6"/>
      </c>
      <c r="BD54" s="351">
        <f t="shared" si="6"/>
      </c>
      <c r="BE54" s="351">
        <f t="shared" si="11"/>
      </c>
    </row>
    <row r="55" spans="1:57" s="458" customFormat="1" ht="15.75">
      <c r="A55" s="91" t="s">
        <v>286</v>
      </c>
      <c r="B55" s="150" t="s">
        <v>51</v>
      </c>
      <c r="C55" s="541" t="s">
        <v>326</v>
      </c>
      <c r="D55" s="541"/>
      <c r="E55" s="107"/>
      <c r="F55" s="29"/>
      <c r="G55" s="166">
        <v>3.5</v>
      </c>
      <c r="H55" s="164">
        <f>G55*30</f>
        <v>105</v>
      </c>
      <c r="I55" s="132">
        <f>J55+K55+L55</f>
        <v>63</v>
      </c>
      <c r="J55" s="131">
        <v>27</v>
      </c>
      <c r="K55" s="129">
        <v>18</v>
      </c>
      <c r="L55" s="129">
        <v>18</v>
      </c>
      <c r="M55" s="138">
        <f>H55-I55</f>
        <v>42</v>
      </c>
      <c r="N55" s="141"/>
      <c r="O55" s="142"/>
      <c r="P55" s="143">
        <v>7</v>
      </c>
      <c r="Q55" s="141"/>
      <c r="R55" s="146"/>
      <c r="S55" s="147"/>
      <c r="T55" s="145"/>
      <c r="U55" s="146"/>
      <c r="V55" s="610"/>
      <c r="W55" s="145"/>
      <c r="X55" s="146"/>
      <c r="Y55" s="144"/>
      <c r="AD55" s="458">
        <v>1</v>
      </c>
      <c r="AZ55" s="351">
        <f t="shared" si="6"/>
      </c>
      <c r="BA55" s="351">
        <f t="shared" si="6"/>
      </c>
      <c r="BB55" s="351" t="str">
        <f t="shared" si="6"/>
        <v>так</v>
      </c>
      <c r="BC55" s="351">
        <f t="shared" si="6"/>
      </c>
      <c r="BD55" s="351">
        <f t="shared" si="6"/>
      </c>
      <c r="BE55" s="351">
        <f t="shared" si="11"/>
      </c>
    </row>
    <row r="56" spans="1:57" s="13" customFormat="1" ht="16.5" thickBot="1">
      <c r="A56" s="97"/>
      <c r="B56" s="150"/>
      <c r="C56" s="129"/>
      <c r="D56" s="129"/>
      <c r="E56" s="107"/>
      <c r="F56" s="29"/>
      <c r="G56" s="167"/>
      <c r="H56" s="536"/>
      <c r="I56" s="128"/>
      <c r="J56" s="131"/>
      <c r="K56" s="129"/>
      <c r="L56" s="129"/>
      <c r="M56" s="138"/>
      <c r="N56" s="141"/>
      <c r="O56" s="142"/>
      <c r="P56" s="143"/>
      <c r="Q56" s="141"/>
      <c r="R56" s="142"/>
      <c r="S56" s="143"/>
      <c r="T56" s="141"/>
      <c r="U56" s="142"/>
      <c r="V56" s="143"/>
      <c r="W56" s="141"/>
      <c r="X56" s="142"/>
      <c r="Y56" s="144"/>
      <c r="AD56" s="13">
        <v>2</v>
      </c>
      <c r="AZ56" s="351">
        <f t="shared" si="6"/>
      </c>
      <c r="BA56" s="351">
        <f t="shared" si="6"/>
      </c>
      <c r="BB56" s="351">
        <f t="shared" si="6"/>
      </c>
      <c r="BC56" s="351">
        <f t="shared" si="6"/>
      </c>
      <c r="BD56" s="351">
        <f t="shared" si="6"/>
      </c>
      <c r="BE56" s="351">
        <f t="shared" si="11"/>
      </c>
    </row>
    <row r="57" spans="1:57" s="13" customFormat="1" ht="18" customHeight="1" thickBot="1">
      <c r="A57" s="915" t="s">
        <v>67</v>
      </c>
      <c r="B57" s="916"/>
      <c r="C57" s="916"/>
      <c r="D57" s="916"/>
      <c r="E57" s="916"/>
      <c r="F57" s="916"/>
      <c r="G57" s="346">
        <f>SUM(G35,G38:G40,G43:G44,G47,G51:G53,G56)</f>
        <v>41.5</v>
      </c>
      <c r="H57" s="169">
        <f aca="true" t="shared" si="20" ref="H57:M57">SUM(H35,H38:H40,H43:H44,H47,H51:H53,H56,)</f>
        <v>1245</v>
      </c>
      <c r="I57" s="169">
        <f t="shared" si="20"/>
        <v>666</v>
      </c>
      <c r="J57" s="169">
        <f t="shared" si="20"/>
        <v>345</v>
      </c>
      <c r="K57" s="169">
        <f t="shared" si="20"/>
        <v>102</v>
      </c>
      <c r="L57" s="169">
        <f t="shared" si="20"/>
        <v>219</v>
      </c>
      <c r="M57" s="169">
        <f t="shared" si="20"/>
        <v>579</v>
      </c>
      <c r="N57" s="140">
        <f aca="true" t="shared" si="21" ref="N57:Y57">SUM(N35:N56)</f>
        <v>15</v>
      </c>
      <c r="O57" s="133">
        <f t="shared" si="21"/>
        <v>17</v>
      </c>
      <c r="P57" s="148">
        <f t="shared" si="21"/>
        <v>14</v>
      </c>
      <c r="Q57" s="140">
        <f t="shared" si="21"/>
        <v>6</v>
      </c>
      <c r="R57" s="133">
        <f t="shared" si="21"/>
        <v>4</v>
      </c>
      <c r="S57" s="148">
        <f t="shared" si="21"/>
        <v>4</v>
      </c>
      <c r="T57" s="140">
        <f t="shared" si="21"/>
        <v>0</v>
      </c>
      <c r="U57" s="133">
        <f t="shared" si="21"/>
        <v>0</v>
      </c>
      <c r="V57" s="148">
        <f t="shared" si="21"/>
        <v>0</v>
      </c>
      <c r="W57" s="140">
        <f t="shared" si="21"/>
        <v>0</v>
      </c>
      <c r="X57" s="133">
        <f t="shared" si="21"/>
        <v>0</v>
      </c>
      <c r="Y57" s="149">
        <f t="shared" si="21"/>
        <v>0</v>
      </c>
      <c r="Z57" s="13">
        <f>G57*30</f>
        <v>1245</v>
      </c>
      <c r="AZ57" s="351"/>
      <c r="BA57" s="351"/>
      <c r="BB57" s="351"/>
      <c r="BC57" s="351"/>
      <c r="BD57" s="351"/>
      <c r="BE57" s="351"/>
    </row>
    <row r="58" spans="1:57" s="13" customFormat="1" ht="20.25" customHeight="1" thickBot="1">
      <c r="A58" s="969" t="s">
        <v>247</v>
      </c>
      <c r="B58" s="970"/>
      <c r="C58" s="970"/>
      <c r="D58" s="970"/>
      <c r="E58" s="970"/>
      <c r="F58" s="970"/>
      <c r="G58" s="443">
        <f aca="true" t="shared" si="22" ref="G58:Y58">G31+G57</f>
        <v>73</v>
      </c>
      <c r="H58" s="444">
        <f t="shared" si="22"/>
        <v>2190</v>
      </c>
      <c r="I58" s="444">
        <f t="shared" si="22"/>
        <v>1150</v>
      </c>
      <c r="J58" s="444">
        <f t="shared" si="22"/>
        <v>437</v>
      </c>
      <c r="K58" s="444">
        <f t="shared" si="22"/>
        <v>102</v>
      </c>
      <c r="L58" s="444">
        <f t="shared" si="22"/>
        <v>611</v>
      </c>
      <c r="M58" s="444">
        <f t="shared" si="22"/>
        <v>1040</v>
      </c>
      <c r="N58" s="445">
        <f t="shared" si="22"/>
        <v>24</v>
      </c>
      <c r="O58" s="446">
        <f t="shared" si="22"/>
        <v>23</v>
      </c>
      <c r="P58" s="446">
        <f t="shared" si="22"/>
        <v>20</v>
      </c>
      <c r="Q58" s="446">
        <f t="shared" si="22"/>
        <v>13</v>
      </c>
      <c r="R58" s="446">
        <f t="shared" si="22"/>
        <v>14</v>
      </c>
      <c r="S58" s="446">
        <f t="shared" si="22"/>
        <v>8</v>
      </c>
      <c r="T58" s="446">
        <f t="shared" si="22"/>
        <v>0</v>
      </c>
      <c r="U58" s="446">
        <f t="shared" si="22"/>
        <v>0</v>
      </c>
      <c r="V58" s="446">
        <f t="shared" si="22"/>
        <v>0</v>
      </c>
      <c r="W58" s="446">
        <f t="shared" si="22"/>
        <v>0</v>
      </c>
      <c r="X58" s="446">
        <f t="shared" si="22"/>
        <v>0</v>
      </c>
      <c r="Y58" s="446">
        <f t="shared" si="22"/>
        <v>2</v>
      </c>
      <c r="Z58" s="13">
        <f>G58*30</f>
        <v>2190</v>
      </c>
      <c r="AE58" s="13">
        <v>1</v>
      </c>
      <c r="AF58" s="13">
        <v>2</v>
      </c>
      <c r="AG58" s="13">
        <v>3</v>
      </c>
      <c r="AH58" s="13">
        <v>4</v>
      </c>
      <c r="AZ58" s="351"/>
      <c r="BA58" s="351"/>
      <c r="BB58" s="351"/>
      <c r="BC58" s="351"/>
      <c r="BD58" s="351"/>
      <c r="BE58" s="351"/>
    </row>
    <row r="59" spans="1:57" s="13" customFormat="1" ht="13.5" customHeight="1" thickBot="1">
      <c r="A59" s="907" t="s">
        <v>265</v>
      </c>
      <c r="B59" s="908"/>
      <c r="C59" s="908"/>
      <c r="D59" s="908"/>
      <c r="E59" s="908"/>
      <c r="F59" s="908"/>
      <c r="G59" s="854"/>
      <c r="H59" s="854"/>
      <c r="I59" s="854"/>
      <c r="J59" s="854"/>
      <c r="K59" s="854"/>
      <c r="L59" s="854"/>
      <c r="M59" s="854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9"/>
      <c r="AE59" s="13" t="s">
        <v>34</v>
      </c>
      <c r="AF59" s="13" t="s">
        <v>35</v>
      </c>
      <c r="AG59" s="13" t="s">
        <v>36</v>
      </c>
      <c r="AH59" s="13" t="s">
        <v>37</v>
      </c>
      <c r="AZ59" s="351">
        <f t="shared" si="6"/>
      </c>
      <c r="BA59" s="351">
        <f t="shared" si="6"/>
      </c>
      <c r="BB59" s="351">
        <f t="shared" si="6"/>
      </c>
      <c r="BC59" s="351">
        <f t="shared" si="6"/>
      </c>
      <c r="BD59" s="351">
        <f t="shared" si="6"/>
      </c>
      <c r="BE59" s="351">
        <f t="shared" si="11"/>
      </c>
    </row>
    <row r="60" spans="1:57" s="458" customFormat="1" ht="15.75">
      <c r="A60" s="408" t="s">
        <v>196</v>
      </c>
      <c r="B60" s="150" t="s">
        <v>179</v>
      </c>
      <c r="C60" s="128"/>
      <c r="D60" s="128" t="s">
        <v>326</v>
      </c>
      <c r="E60" s="128"/>
      <c r="F60" s="152"/>
      <c r="G60" s="165">
        <v>2</v>
      </c>
      <c r="H60" s="367">
        <f aca="true" t="shared" si="23" ref="H60:H67">G60*30</f>
        <v>60</v>
      </c>
      <c r="I60" s="128">
        <f>SUMPRODUCT(N60:Y60,$N$7:$Y$7)</f>
        <v>36</v>
      </c>
      <c r="J60" s="136">
        <v>18</v>
      </c>
      <c r="K60" s="136">
        <v>18</v>
      </c>
      <c r="L60" s="136"/>
      <c r="M60" s="137">
        <f aca="true" t="shared" si="24" ref="M60:M68">H60-I60</f>
        <v>24</v>
      </c>
      <c r="N60" s="139"/>
      <c r="O60" s="128"/>
      <c r="P60" s="130">
        <v>4</v>
      </c>
      <c r="Q60" s="139"/>
      <c r="R60" s="128"/>
      <c r="S60" s="130"/>
      <c r="T60" s="139"/>
      <c r="U60" s="128"/>
      <c r="V60" s="130"/>
      <c r="W60" s="139"/>
      <c r="X60" s="128"/>
      <c r="Y60" s="144"/>
      <c r="AD60" s="458">
        <v>1</v>
      </c>
      <c r="AE60" s="459">
        <f>SUMIF($AD60:$AD92,AE58,$G60:$G92)</f>
        <v>10</v>
      </c>
      <c r="AF60" s="459">
        <f>SUMIF($AD60:$AD92,AF58,$G60:$G92)</f>
        <v>21.5</v>
      </c>
      <c r="AG60" s="459">
        <f>SUMIF($AD60:$AD92,AG58,$G60:$G92)</f>
        <v>17.5</v>
      </c>
      <c r="AH60" s="459">
        <f>SUMIF($AD60:$AD92,AH58,$G60:$G92)</f>
        <v>24</v>
      </c>
      <c r="AI60" s="459">
        <f>SUM(AE60:AH60)</f>
        <v>73</v>
      </c>
      <c r="AK60" s="460"/>
      <c r="AL60" s="833" t="s">
        <v>34</v>
      </c>
      <c r="AM60" s="833"/>
      <c r="AN60" s="833"/>
      <c r="AO60" s="833" t="s">
        <v>35</v>
      </c>
      <c r="AP60" s="833"/>
      <c r="AQ60" s="833"/>
      <c r="AR60" s="833" t="s">
        <v>36</v>
      </c>
      <c r="AS60" s="833"/>
      <c r="AT60" s="833"/>
      <c r="AU60" s="833" t="s">
        <v>37</v>
      </c>
      <c r="AV60" s="833"/>
      <c r="AW60" s="833"/>
      <c r="AZ60" s="351">
        <f t="shared" si="6"/>
      </c>
      <c r="BA60" s="351">
        <f t="shared" si="6"/>
      </c>
      <c r="BB60" s="351" t="str">
        <f t="shared" si="6"/>
        <v>так</v>
      </c>
      <c r="BC60" s="351">
        <f t="shared" si="6"/>
      </c>
      <c r="BD60" s="351">
        <f t="shared" si="6"/>
      </c>
      <c r="BE60" s="351">
        <f t="shared" si="11"/>
      </c>
    </row>
    <row r="61" spans="1:57" s="13" customFormat="1" ht="15.75">
      <c r="A61" s="408" t="s">
        <v>197</v>
      </c>
      <c r="B61" s="150" t="s">
        <v>180</v>
      </c>
      <c r="C61" s="128" t="s">
        <v>333</v>
      </c>
      <c r="D61" s="128"/>
      <c r="E61" s="128"/>
      <c r="F61" s="152"/>
      <c r="G61" s="166">
        <v>3</v>
      </c>
      <c r="H61" s="128">
        <f t="shared" si="23"/>
        <v>90</v>
      </c>
      <c r="I61" s="128">
        <f>SUMPRODUCT(N61:Y61,$N$7:$Y$7)</f>
        <v>45</v>
      </c>
      <c r="J61" s="128">
        <v>18</v>
      </c>
      <c r="K61" s="128">
        <v>27</v>
      </c>
      <c r="L61" s="128"/>
      <c r="M61" s="138">
        <f t="shared" si="24"/>
        <v>45</v>
      </c>
      <c r="N61" s="139"/>
      <c r="O61" s="128"/>
      <c r="P61" s="130"/>
      <c r="Q61" s="139"/>
      <c r="R61" s="128"/>
      <c r="S61" s="130"/>
      <c r="T61" s="139"/>
      <c r="U61" s="128"/>
      <c r="V61" s="130">
        <v>5</v>
      </c>
      <c r="W61" s="139"/>
      <c r="X61" s="128"/>
      <c r="Y61" s="144"/>
      <c r="AD61" s="13">
        <v>3</v>
      </c>
      <c r="AK61" s="349"/>
      <c r="AL61" s="833"/>
      <c r="AM61" s="833"/>
      <c r="AN61" s="833"/>
      <c r="AO61" s="833"/>
      <c r="AP61" s="833"/>
      <c r="AQ61" s="833"/>
      <c r="AR61" s="833"/>
      <c r="AS61" s="833"/>
      <c r="AT61" s="833"/>
      <c r="AU61" s="833"/>
      <c r="AV61" s="833"/>
      <c r="AW61" s="833"/>
      <c r="AZ61" s="351">
        <f t="shared" si="6"/>
      </c>
      <c r="BA61" s="351">
        <f t="shared" si="6"/>
      </c>
      <c r="BB61" s="351">
        <f t="shared" si="6"/>
      </c>
      <c r="BC61" s="351">
        <f t="shared" si="6"/>
      </c>
      <c r="BD61" s="351">
        <f t="shared" si="6"/>
      </c>
      <c r="BE61" s="351">
        <f t="shared" si="11"/>
      </c>
    </row>
    <row r="62" spans="1:57" s="452" customFormat="1" ht="15" customHeight="1">
      <c r="A62" s="408" t="s">
        <v>198</v>
      </c>
      <c r="B62" s="150" t="s">
        <v>181</v>
      </c>
      <c r="C62" s="128">
        <v>3</v>
      </c>
      <c r="D62" s="128"/>
      <c r="E62" s="128"/>
      <c r="F62" s="152"/>
      <c r="G62" s="166">
        <v>5</v>
      </c>
      <c r="H62" s="128">
        <f t="shared" si="23"/>
        <v>150</v>
      </c>
      <c r="I62" s="128">
        <f>SUMPRODUCT(N62:Y62,$N$7:$Y$7)</f>
        <v>75</v>
      </c>
      <c r="J62" s="128">
        <v>30</v>
      </c>
      <c r="K62" s="128">
        <v>45</v>
      </c>
      <c r="L62" s="128"/>
      <c r="M62" s="138">
        <f t="shared" si="24"/>
        <v>75</v>
      </c>
      <c r="N62" s="139"/>
      <c r="O62" s="128"/>
      <c r="P62" s="130"/>
      <c r="Q62" s="139">
        <v>5</v>
      </c>
      <c r="R62" s="128"/>
      <c r="S62" s="130"/>
      <c r="T62" s="139"/>
      <c r="U62" s="128"/>
      <c r="V62" s="130"/>
      <c r="W62" s="139"/>
      <c r="X62" s="128"/>
      <c r="Y62" s="144"/>
      <c r="AD62" s="452">
        <v>2</v>
      </c>
      <c r="AK62" s="454"/>
      <c r="AL62" s="456">
        <v>1</v>
      </c>
      <c r="AM62" s="456" t="s">
        <v>330</v>
      </c>
      <c r="AN62" s="456" t="s">
        <v>326</v>
      </c>
      <c r="AO62" s="456">
        <v>3</v>
      </c>
      <c r="AP62" s="456" t="s">
        <v>329</v>
      </c>
      <c r="AQ62" s="456" t="s">
        <v>331</v>
      </c>
      <c r="AR62" s="456">
        <v>5</v>
      </c>
      <c r="AS62" s="456" t="s">
        <v>332</v>
      </c>
      <c r="AT62" s="456" t="s">
        <v>333</v>
      </c>
      <c r="AU62" s="456">
        <v>7</v>
      </c>
      <c r="AV62" s="456" t="s">
        <v>334</v>
      </c>
      <c r="AW62" s="456" t="s">
        <v>328</v>
      </c>
      <c r="AZ62" s="351">
        <f t="shared" si="6"/>
      </c>
      <c r="BA62" s="351">
        <f t="shared" si="6"/>
      </c>
      <c r="BB62" s="351">
        <f t="shared" si="6"/>
      </c>
      <c r="BC62" s="351" t="str">
        <f t="shared" si="6"/>
        <v>так</v>
      </c>
      <c r="BD62" s="351">
        <f t="shared" si="6"/>
      </c>
      <c r="BE62" s="351">
        <f t="shared" si="11"/>
      </c>
    </row>
    <row r="63" spans="1:57" s="452" customFormat="1" ht="15.75">
      <c r="A63" s="408" t="s">
        <v>199</v>
      </c>
      <c r="B63" s="540" t="s">
        <v>50</v>
      </c>
      <c r="C63" s="541"/>
      <c r="D63" s="541" t="s">
        <v>329</v>
      </c>
      <c r="E63" s="542"/>
      <c r="F63" s="152"/>
      <c r="G63" s="166">
        <v>2</v>
      </c>
      <c r="H63" s="128">
        <f t="shared" si="23"/>
        <v>60</v>
      </c>
      <c r="I63" s="128">
        <v>30</v>
      </c>
      <c r="J63" s="543">
        <v>20</v>
      </c>
      <c r="K63" s="541"/>
      <c r="L63" s="541">
        <v>10</v>
      </c>
      <c r="M63" s="178">
        <f t="shared" si="24"/>
        <v>30</v>
      </c>
      <c r="N63" s="145"/>
      <c r="O63" s="146"/>
      <c r="P63" s="147"/>
      <c r="Q63" s="139"/>
      <c r="R63" s="146">
        <v>3</v>
      </c>
      <c r="S63" s="130"/>
      <c r="T63" s="139"/>
      <c r="U63" s="128"/>
      <c r="V63" s="130"/>
      <c r="W63" s="139"/>
      <c r="X63" s="128"/>
      <c r="Y63" s="144"/>
      <c r="AD63" s="452">
        <v>2</v>
      </c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Z63" s="351">
        <f t="shared" si="6"/>
      </c>
      <c r="BA63" s="351">
        <f t="shared" si="6"/>
      </c>
      <c r="BB63" s="351">
        <f t="shared" si="6"/>
      </c>
      <c r="BC63" s="351">
        <f t="shared" si="6"/>
      </c>
      <c r="BD63" s="351" t="str">
        <f t="shared" si="6"/>
        <v>так</v>
      </c>
      <c r="BE63" s="351">
        <f t="shared" si="11"/>
      </c>
    </row>
    <row r="64" spans="1:57" s="452" customFormat="1" ht="15.75">
      <c r="A64" s="408" t="s">
        <v>200</v>
      </c>
      <c r="B64" s="150" t="s">
        <v>182</v>
      </c>
      <c r="C64" s="128"/>
      <c r="D64" s="128"/>
      <c r="E64" s="128"/>
      <c r="F64" s="152"/>
      <c r="G64" s="166">
        <v>5.5</v>
      </c>
      <c r="H64" s="128">
        <f t="shared" si="23"/>
        <v>165</v>
      </c>
      <c r="I64" s="128">
        <f>SUM(I65:I67)</f>
        <v>99</v>
      </c>
      <c r="J64" s="128">
        <f>SUM(J65:J67)</f>
        <v>36</v>
      </c>
      <c r="K64" s="128">
        <f>SUM(K65:K67)</f>
        <v>45</v>
      </c>
      <c r="L64" s="128">
        <v>18</v>
      </c>
      <c r="M64" s="138">
        <f t="shared" si="24"/>
        <v>66</v>
      </c>
      <c r="N64" s="139"/>
      <c r="O64" s="128"/>
      <c r="P64" s="130"/>
      <c r="Q64" s="139"/>
      <c r="R64" s="128"/>
      <c r="S64" s="130"/>
      <c r="T64" s="139"/>
      <c r="U64" s="128"/>
      <c r="V64" s="130"/>
      <c r="W64" s="139"/>
      <c r="X64" s="128"/>
      <c r="Y64" s="144"/>
      <c r="AK64" s="454" t="s">
        <v>353</v>
      </c>
      <c r="AL64" s="454">
        <f aca="true" t="shared" si="25" ref="AL64:AW64">COUNTIF($C60:$C92,AL$9)</f>
        <v>0</v>
      </c>
      <c r="AM64" s="454">
        <f t="shared" si="25"/>
        <v>0</v>
      </c>
      <c r="AN64" s="454">
        <f t="shared" si="25"/>
        <v>1</v>
      </c>
      <c r="AO64" s="454">
        <f t="shared" si="25"/>
        <v>1</v>
      </c>
      <c r="AP64" s="454">
        <f t="shared" si="25"/>
        <v>0</v>
      </c>
      <c r="AQ64" s="454">
        <f t="shared" si="25"/>
        <v>1</v>
      </c>
      <c r="AR64" s="454">
        <f t="shared" si="25"/>
        <v>4</v>
      </c>
      <c r="AS64" s="454">
        <f t="shared" si="25"/>
        <v>0</v>
      </c>
      <c r="AT64" s="454">
        <f t="shared" si="25"/>
        <v>2</v>
      </c>
      <c r="AU64" s="454">
        <f t="shared" si="25"/>
        <v>2</v>
      </c>
      <c r="AV64" s="454">
        <f t="shared" si="25"/>
        <v>1</v>
      </c>
      <c r="AW64" s="454">
        <f t="shared" si="25"/>
        <v>0</v>
      </c>
      <c r="AZ64" s="351">
        <f t="shared" si="6"/>
      </c>
      <c r="BA64" s="351">
        <f t="shared" si="6"/>
      </c>
      <c r="BB64" s="351">
        <f t="shared" si="6"/>
      </c>
      <c r="BC64" s="351">
        <f t="shared" si="6"/>
      </c>
      <c r="BD64" s="351">
        <f t="shared" si="6"/>
      </c>
      <c r="BE64" s="351">
        <f t="shared" si="11"/>
      </c>
    </row>
    <row r="65" spans="1:57" s="452" customFormat="1" ht="15.75">
      <c r="A65" s="408" t="s">
        <v>202</v>
      </c>
      <c r="B65" s="150" t="s">
        <v>182</v>
      </c>
      <c r="C65" s="128"/>
      <c r="D65" s="128" t="s">
        <v>329</v>
      </c>
      <c r="E65" s="128"/>
      <c r="F65" s="152"/>
      <c r="G65" s="535">
        <v>2.5</v>
      </c>
      <c r="H65" s="128">
        <f t="shared" si="23"/>
        <v>75</v>
      </c>
      <c r="I65" s="128">
        <f>SUMPRODUCT(N65:Y65,$N$7:$Y$7)</f>
        <v>45</v>
      </c>
      <c r="J65" s="128">
        <v>18</v>
      </c>
      <c r="K65" s="128">
        <v>27</v>
      </c>
      <c r="L65" s="128"/>
      <c r="M65" s="138">
        <f t="shared" si="24"/>
        <v>30</v>
      </c>
      <c r="N65" s="139"/>
      <c r="O65" s="128"/>
      <c r="P65" s="130"/>
      <c r="Q65" s="139"/>
      <c r="R65" s="128">
        <v>5</v>
      </c>
      <c r="S65" s="130"/>
      <c r="T65" s="139"/>
      <c r="U65" s="128"/>
      <c r="V65" s="130"/>
      <c r="W65" s="139"/>
      <c r="X65" s="128"/>
      <c r="Y65" s="144"/>
      <c r="AD65" s="452">
        <v>2</v>
      </c>
      <c r="AK65" s="457" t="s">
        <v>354</v>
      </c>
      <c r="AL65" s="454">
        <f aca="true" t="shared" si="26" ref="AL65:AW65">COUNTIF($D60:$D92,AL$9)</f>
        <v>1</v>
      </c>
      <c r="AM65" s="454">
        <f t="shared" si="26"/>
        <v>1</v>
      </c>
      <c r="AN65" s="454">
        <f t="shared" si="26"/>
        <v>1</v>
      </c>
      <c r="AO65" s="454">
        <f t="shared" si="26"/>
        <v>0</v>
      </c>
      <c r="AP65" s="454">
        <f t="shared" si="26"/>
        <v>2</v>
      </c>
      <c r="AQ65" s="454">
        <f t="shared" si="26"/>
        <v>3</v>
      </c>
      <c r="AR65" s="454">
        <f t="shared" si="26"/>
        <v>0</v>
      </c>
      <c r="AS65" s="454">
        <f t="shared" si="26"/>
        <v>0</v>
      </c>
      <c r="AT65" s="454">
        <f t="shared" si="26"/>
        <v>0</v>
      </c>
      <c r="AU65" s="454">
        <f t="shared" si="26"/>
        <v>1</v>
      </c>
      <c r="AV65" s="454">
        <f t="shared" si="26"/>
        <v>0</v>
      </c>
      <c r="AW65" s="454">
        <f t="shared" si="26"/>
        <v>0</v>
      </c>
      <c r="AZ65" s="351">
        <f t="shared" si="6"/>
      </c>
      <c r="BA65" s="351">
        <f t="shared" si="6"/>
      </c>
      <c r="BB65" s="351">
        <f t="shared" si="6"/>
      </c>
      <c r="BC65" s="351">
        <f t="shared" si="6"/>
      </c>
      <c r="BD65" s="351" t="str">
        <f t="shared" si="6"/>
        <v>так</v>
      </c>
      <c r="BE65" s="351">
        <f t="shared" si="11"/>
      </c>
    </row>
    <row r="66" spans="1:57" s="452" customFormat="1" ht="15.75">
      <c r="A66" s="408" t="s">
        <v>203</v>
      </c>
      <c r="B66" s="150" t="s">
        <v>182</v>
      </c>
      <c r="C66" s="128" t="s">
        <v>331</v>
      </c>
      <c r="D66" s="128"/>
      <c r="E66" s="128"/>
      <c r="F66" s="152"/>
      <c r="G66" s="166">
        <v>2</v>
      </c>
      <c r="H66" s="128">
        <f t="shared" si="23"/>
        <v>60</v>
      </c>
      <c r="I66" s="128">
        <f>SUMPRODUCT(N66:Y66,$N$7:$Y$7)</f>
        <v>36</v>
      </c>
      <c r="J66" s="128">
        <v>18</v>
      </c>
      <c r="K66" s="128">
        <v>18</v>
      </c>
      <c r="L66" s="128"/>
      <c r="M66" s="138">
        <f t="shared" si="24"/>
        <v>24</v>
      </c>
      <c r="N66" s="139"/>
      <c r="O66" s="128"/>
      <c r="P66" s="130"/>
      <c r="Q66" s="139"/>
      <c r="R66" s="128"/>
      <c r="S66" s="130">
        <v>4</v>
      </c>
      <c r="T66" s="139"/>
      <c r="U66" s="128"/>
      <c r="V66" s="130"/>
      <c r="W66" s="139"/>
      <c r="X66" s="128"/>
      <c r="Y66" s="144"/>
      <c r="AD66" s="452">
        <v>2</v>
      </c>
      <c r="AK66" s="457" t="s">
        <v>355</v>
      </c>
      <c r="AL66" s="454">
        <f aca="true" t="shared" si="27" ref="AL66:AW66">COUNTIF($E60:$E92,AL$9)</f>
        <v>0</v>
      </c>
      <c r="AM66" s="454">
        <f t="shared" si="27"/>
        <v>0</v>
      </c>
      <c r="AN66" s="454">
        <f t="shared" si="27"/>
        <v>0</v>
      </c>
      <c r="AO66" s="454">
        <f t="shared" si="27"/>
        <v>0</v>
      </c>
      <c r="AP66" s="454">
        <f t="shared" si="27"/>
        <v>0</v>
      </c>
      <c r="AQ66" s="454">
        <f t="shared" si="27"/>
        <v>0</v>
      </c>
      <c r="AR66" s="454">
        <f t="shared" si="27"/>
        <v>0</v>
      </c>
      <c r="AS66" s="454">
        <f t="shared" si="27"/>
        <v>0</v>
      </c>
      <c r="AT66" s="454">
        <f t="shared" si="27"/>
        <v>0</v>
      </c>
      <c r="AU66" s="454">
        <f t="shared" si="27"/>
        <v>0</v>
      </c>
      <c r="AV66" s="454">
        <f t="shared" si="27"/>
        <v>0</v>
      </c>
      <c r="AW66" s="454">
        <f t="shared" si="27"/>
        <v>0</v>
      </c>
      <c r="AZ66" s="351">
        <f t="shared" si="6"/>
      </c>
      <c r="BA66" s="351">
        <f t="shared" si="6"/>
      </c>
      <c r="BB66" s="351">
        <f t="shared" si="6"/>
      </c>
      <c r="BC66" s="351">
        <f t="shared" si="6"/>
      </c>
      <c r="BD66" s="351">
        <f t="shared" si="6"/>
      </c>
      <c r="BE66" s="351" t="str">
        <f t="shared" si="11"/>
        <v>так</v>
      </c>
    </row>
    <row r="67" spans="1:57" s="452" customFormat="1" ht="31.5">
      <c r="A67" s="408" t="s">
        <v>204</v>
      </c>
      <c r="B67" s="150" t="s">
        <v>194</v>
      </c>
      <c r="C67" s="128"/>
      <c r="D67" s="128"/>
      <c r="E67" s="128"/>
      <c r="F67" s="152" t="s">
        <v>331</v>
      </c>
      <c r="G67" s="166">
        <v>1</v>
      </c>
      <c r="H67" s="128">
        <f t="shared" si="23"/>
        <v>30</v>
      </c>
      <c r="I67" s="128">
        <f>SUMPRODUCT(N67:Y67,$N$7:$Y$7)</f>
        <v>18</v>
      </c>
      <c r="J67" s="128"/>
      <c r="K67" s="128"/>
      <c r="L67" s="128">
        <v>18</v>
      </c>
      <c r="M67" s="138">
        <f t="shared" si="24"/>
        <v>12</v>
      </c>
      <c r="N67" s="139"/>
      <c r="O67" s="128"/>
      <c r="P67" s="130"/>
      <c r="Q67" s="139"/>
      <c r="R67" s="128"/>
      <c r="S67" s="130">
        <v>2</v>
      </c>
      <c r="T67" s="139"/>
      <c r="U67" s="128"/>
      <c r="V67" s="130"/>
      <c r="W67" s="139"/>
      <c r="X67" s="128"/>
      <c r="Y67" s="144"/>
      <c r="AD67" s="452">
        <v>2</v>
      </c>
      <c r="AK67" s="457" t="s">
        <v>356</v>
      </c>
      <c r="AL67" s="454">
        <f aca="true" t="shared" si="28" ref="AL67:AW67">COUNTIF($F60:$F92,AL$9)</f>
        <v>0</v>
      </c>
      <c r="AM67" s="454">
        <f t="shared" si="28"/>
        <v>0</v>
      </c>
      <c r="AN67" s="454">
        <f t="shared" si="28"/>
        <v>0</v>
      </c>
      <c r="AO67" s="454">
        <f t="shared" si="28"/>
        <v>1</v>
      </c>
      <c r="AP67" s="454">
        <f t="shared" si="28"/>
        <v>0</v>
      </c>
      <c r="AQ67" s="454">
        <f t="shared" si="28"/>
        <v>1</v>
      </c>
      <c r="AR67" s="454">
        <f t="shared" si="28"/>
        <v>0</v>
      </c>
      <c r="AS67" s="454">
        <f t="shared" si="28"/>
        <v>1</v>
      </c>
      <c r="AT67" s="454">
        <f t="shared" si="28"/>
        <v>0</v>
      </c>
      <c r="AU67" s="454">
        <f t="shared" si="28"/>
        <v>0</v>
      </c>
      <c r="AV67" s="454">
        <f t="shared" si="28"/>
        <v>1</v>
      </c>
      <c r="AW67" s="454">
        <f t="shared" si="28"/>
        <v>0</v>
      </c>
      <c r="AZ67" s="351">
        <f t="shared" si="6"/>
      </c>
      <c r="BA67" s="351">
        <f t="shared" si="6"/>
      </c>
      <c r="BB67" s="351">
        <f t="shared" si="6"/>
      </c>
      <c r="BC67" s="351">
        <f t="shared" si="6"/>
      </c>
      <c r="BD67" s="351">
        <f t="shared" si="6"/>
      </c>
      <c r="BE67" s="351" t="str">
        <f t="shared" si="11"/>
        <v>так</v>
      </c>
    </row>
    <row r="68" spans="1:57" s="13" customFormat="1" ht="15.75">
      <c r="A68" s="408" t="s">
        <v>201</v>
      </c>
      <c r="B68" s="150" t="s">
        <v>183</v>
      </c>
      <c r="C68" s="128">
        <v>7</v>
      </c>
      <c r="D68" s="128"/>
      <c r="E68" s="128"/>
      <c r="F68" s="152"/>
      <c r="G68" s="166">
        <f aca="true" t="shared" si="29" ref="G68:G90">H68/30</f>
        <v>5</v>
      </c>
      <c r="H68" s="164">
        <v>150</v>
      </c>
      <c r="I68" s="128">
        <f>SUMPRODUCT(N68:Y68,$N$7:$Y$7)</f>
        <v>60</v>
      </c>
      <c r="J68" s="128">
        <v>30</v>
      </c>
      <c r="K68" s="128">
        <v>30</v>
      </c>
      <c r="L68" s="128"/>
      <c r="M68" s="138">
        <f t="shared" si="24"/>
        <v>90</v>
      </c>
      <c r="N68" s="139"/>
      <c r="O68" s="128"/>
      <c r="P68" s="130"/>
      <c r="Q68" s="139"/>
      <c r="R68" s="128"/>
      <c r="S68" s="130"/>
      <c r="T68" s="139"/>
      <c r="U68" s="128"/>
      <c r="V68" s="130"/>
      <c r="W68" s="139">
        <v>4</v>
      </c>
      <c r="X68" s="128"/>
      <c r="Y68" s="144"/>
      <c r="AD68" s="13">
        <v>4</v>
      </c>
      <c r="AZ68" s="351">
        <f t="shared" si="6"/>
      </c>
      <c r="BA68" s="351">
        <f t="shared" si="6"/>
      </c>
      <c r="BB68" s="351">
        <f t="shared" si="6"/>
      </c>
      <c r="BC68" s="351">
        <f t="shared" si="6"/>
      </c>
      <c r="BD68" s="351">
        <f t="shared" si="6"/>
      </c>
      <c r="BE68" s="351">
        <f t="shared" si="11"/>
      </c>
    </row>
    <row r="69" spans="1:57" s="13" customFormat="1" ht="15.75">
      <c r="A69" s="408" t="s">
        <v>205</v>
      </c>
      <c r="B69" s="150" t="s">
        <v>184</v>
      </c>
      <c r="C69" s="128"/>
      <c r="D69" s="128"/>
      <c r="E69" s="128"/>
      <c r="F69" s="152"/>
      <c r="G69" s="166">
        <f t="shared" si="29"/>
        <v>6.5</v>
      </c>
      <c r="H69" s="164">
        <f>SUM(H70:H71)</f>
        <v>195</v>
      </c>
      <c r="I69" s="128">
        <f>SUM(I70:I71)</f>
        <v>78</v>
      </c>
      <c r="J69" s="128">
        <f>SUM(J70:J71)</f>
        <v>30</v>
      </c>
      <c r="K69" s="128">
        <f>SUM(K70:K71)</f>
        <v>30</v>
      </c>
      <c r="L69" s="128">
        <v>18</v>
      </c>
      <c r="M69" s="138">
        <f>SUM(M70:M71)</f>
        <v>117</v>
      </c>
      <c r="N69" s="139"/>
      <c r="O69" s="128"/>
      <c r="P69" s="130"/>
      <c r="Q69" s="139"/>
      <c r="R69" s="128"/>
      <c r="S69" s="130"/>
      <c r="T69" s="139"/>
      <c r="U69" s="128"/>
      <c r="V69" s="130"/>
      <c r="W69" s="139"/>
      <c r="X69" s="128"/>
      <c r="Y69" s="144"/>
      <c r="AZ69" s="351">
        <f t="shared" si="6"/>
      </c>
      <c r="BA69" s="351">
        <f t="shared" si="6"/>
      </c>
      <c r="BB69" s="351">
        <f t="shared" si="6"/>
      </c>
      <c r="BC69" s="351">
        <f t="shared" si="6"/>
      </c>
      <c r="BD69" s="351">
        <f t="shared" si="6"/>
      </c>
      <c r="BE69" s="351">
        <f t="shared" si="11"/>
      </c>
    </row>
    <row r="70" spans="1:57" s="13" customFormat="1" ht="15.75">
      <c r="A70" s="408" t="s">
        <v>207</v>
      </c>
      <c r="B70" s="150" t="s">
        <v>184</v>
      </c>
      <c r="C70" s="151">
        <v>7</v>
      </c>
      <c r="D70" s="128"/>
      <c r="E70" s="128"/>
      <c r="F70" s="152"/>
      <c r="G70" s="166">
        <f t="shared" si="29"/>
        <v>5</v>
      </c>
      <c r="H70" s="164">
        <v>150</v>
      </c>
      <c r="I70" s="128">
        <f>SUMPRODUCT(N70:Y70,$N$7:$Y$7)</f>
        <v>60</v>
      </c>
      <c r="J70" s="128">
        <v>30</v>
      </c>
      <c r="K70" s="128">
        <v>30</v>
      </c>
      <c r="L70" s="128"/>
      <c r="M70" s="138">
        <f>H70-I70</f>
        <v>90</v>
      </c>
      <c r="N70" s="139"/>
      <c r="O70" s="128"/>
      <c r="P70" s="130"/>
      <c r="Q70" s="139"/>
      <c r="R70" s="128"/>
      <c r="S70" s="130"/>
      <c r="T70" s="139"/>
      <c r="U70" s="128"/>
      <c r="V70" s="130"/>
      <c r="W70" s="139">
        <v>4</v>
      </c>
      <c r="X70" s="128"/>
      <c r="Y70" s="144"/>
      <c r="AD70" s="13">
        <v>4</v>
      </c>
      <c r="AZ70" s="351">
        <f t="shared" si="6"/>
      </c>
      <c r="BA70" s="351">
        <f t="shared" si="6"/>
      </c>
      <c r="BB70" s="351">
        <f t="shared" si="6"/>
      </c>
      <c r="BC70" s="351">
        <f t="shared" si="6"/>
      </c>
      <c r="BD70" s="351">
        <f t="shared" si="6"/>
      </c>
      <c r="BE70" s="351">
        <f t="shared" si="11"/>
      </c>
    </row>
    <row r="71" spans="1:57" s="13" customFormat="1" ht="15.75">
      <c r="A71" s="408" t="s">
        <v>208</v>
      </c>
      <c r="B71" s="150" t="s">
        <v>193</v>
      </c>
      <c r="C71" s="128"/>
      <c r="D71" s="128"/>
      <c r="E71" s="128"/>
      <c r="F71" s="152" t="s">
        <v>334</v>
      </c>
      <c r="G71" s="166">
        <f t="shared" si="29"/>
        <v>1.5</v>
      </c>
      <c r="H71" s="164">
        <v>45</v>
      </c>
      <c r="I71" s="128">
        <f>SUMPRODUCT(N71:Y71,$N$7:$Y$7)</f>
        <v>18</v>
      </c>
      <c r="J71" s="128"/>
      <c r="K71" s="128"/>
      <c r="L71" s="128">
        <v>18</v>
      </c>
      <c r="M71" s="138">
        <f>H71-I71</f>
        <v>27</v>
      </c>
      <c r="N71" s="139"/>
      <c r="O71" s="128"/>
      <c r="P71" s="130"/>
      <c r="Q71" s="139"/>
      <c r="R71" s="128"/>
      <c r="S71" s="130"/>
      <c r="T71" s="139"/>
      <c r="U71" s="128"/>
      <c r="V71" s="130"/>
      <c r="W71" s="139"/>
      <c r="X71" s="128">
        <v>2</v>
      </c>
      <c r="Y71" s="144"/>
      <c r="AD71" s="13">
        <v>4</v>
      </c>
      <c r="AZ71" s="351">
        <f t="shared" si="6"/>
      </c>
      <c r="BA71" s="351">
        <f t="shared" si="6"/>
      </c>
      <c r="BB71" s="351">
        <f t="shared" si="6"/>
      </c>
      <c r="BC71" s="351">
        <f t="shared" si="6"/>
      </c>
      <c r="BD71" s="351">
        <f aca="true" t="shared" si="30" ref="BD71:BE134">IF(R71&lt;&gt;0,"так","")</f>
      </c>
      <c r="BE71" s="351">
        <f t="shared" si="11"/>
      </c>
    </row>
    <row r="72" spans="1:57" s="452" customFormat="1" ht="15.75">
      <c r="A72" s="408" t="s">
        <v>206</v>
      </c>
      <c r="B72" s="150" t="s">
        <v>185</v>
      </c>
      <c r="C72" s="128"/>
      <c r="D72" s="128"/>
      <c r="E72" s="128"/>
      <c r="F72" s="152"/>
      <c r="G72" s="166">
        <f t="shared" si="29"/>
        <v>7.5</v>
      </c>
      <c r="H72" s="128">
        <f aca="true" t="shared" si="31" ref="H72:M72">SUM(H73:H76)</f>
        <v>225</v>
      </c>
      <c r="I72" s="128">
        <f t="shared" si="31"/>
        <v>126</v>
      </c>
      <c r="J72" s="128">
        <f t="shared" si="31"/>
        <v>51</v>
      </c>
      <c r="K72" s="128">
        <f t="shared" si="31"/>
        <v>57</v>
      </c>
      <c r="L72" s="128">
        <f t="shared" si="31"/>
        <v>18</v>
      </c>
      <c r="M72" s="128">
        <f t="shared" si="31"/>
        <v>99</v>
      </c>
      <c r="N72" s="139"/>
      <c r="O72" s="128"/>
      <c r="P72" s="130"/>
      <c r="Q72" s="139"/>
      <c r="R72" s="128"/>
      <c r="S72" s="130"/>
      <c r="T72" s="139"/>
      <c r="U72" s="128"/>
      <c r="V72" s="130"/>
      <c r="W72" s="139"/>
      <c r="X72" s="128"/>
      <c r="Y72" s="144"/>
      <c r="AZ72" s="351">
        <f t="shared" si="6"/>
      </c>
      <c r="BA72" s="351">
        <f t="shared" si="6"/>
      </c>
      <c r="BB72" s="351">
        <f t="shared" si="6"/>
      </c>
      <c r="BC72" s="351">
        <f t="shared" si="6"/>
      </c>
      <c r="BD72" s="351">
        <f t="shared" si="30"/>
      </c>
      <c r="BE72" s="351">
        <f t="shared" si="11"/>
      </c>
    </row>
    <row r="73" spans="1:57" s="452" customFormat="1" ht="15.75">
      <c r="A73" s="408" t="s">
        <v>210</v>
      </c>
      <c r="B73" s="150" t="s">
        <v>186</v>
      </c>
      <c r="C73" s="128"/>
      <c r="D73" s="128"/>
      <c r="E73" s="128"/>
      <c r="F73" s="152"/>
      <c r="G73" s="166">
        <f t="shared" si="29"/>
        <v>1.5</v>
      </c>
      <c r="H73" s="164">
        <v>45</v>
      </c>
      <c r="I73" s="128">
        <f>SUMPRODUCT(N73:Y73,$N$7:$Y$7)</f>
        <v>27</v>
      </c>
      <c r="J73" s="128">
        <v>18</v>
      </c>
      <c r="K73" s="128">
        <v>9</v>
      </c>
      <c r="L73" s="128"/>
      <c r="M73" s="138">
        <f>H73-I73</f>
        <v>18</v>
      </c>
      <c r="N73" s="139"/>
      <c r="O73" s="128"/>
      <c r="P73" s="130"/>
      <c r="Q73" s="139"/>
      <c r="R73" s="128">
        <v>3</v>
      </c>
      <c r="S73" s="130"/>
      <c r="T73" s="139"/>
      <c r="U73" s="128"/>
      <c r="V73" s="130"/>
      <c r="W73" s="139"/>
      <c r="X73" s="128"/>
      <c r="Y73" s="144"/>
      <c r="AD73" s="452">
        <v>2</v>
      </c>
      <c r="AZ73" s="351">
        <f t="shared" si="6"/>
      </c>
      <c r="BA73" s="351">
        <f t="shared" si="6"/>
      </c>
      <c r="BB73" s="351">
        <f t="shared" si="6"/>
      </c>
      <c r="BC73" s="351">
        <f t="shared" si="6"/>
      </c>
      <c r="BD73" s="351" t="str">
        <f t="shared" si="30"/>
        <v>так</v>
      </c>
      <c r="BE73" s="351">
        <f t="shared" si="11"/>
      </c>
    </row>
    <row r="74" spans="1:57" s="452" customFormat="1" ht="15.75">
      <c r="A74" s="408" t="s">
        <v>211</v>
      </c>
      <c r="B74" s="150" t="s">
        <v>186</v>
      </c>
      <c r="C74" s="128"/>
      <c r="D74" s="128" t="s">
        <v>331</v>
      </c>
      <c r="E74" s="128"/>
      <c r="F74" s="152"/>
      <c r="G74" s="166">
        <f t="shared" si="29"/>
        <v>2</v>
      </c>
      <c r="H74" s="164">
        <v>60</v>
      </c>
      <c r="I74" s="128">
        <f>SUMPRODUCT(N74:Y74,$N$7:$Y$7)</f>
        <v>36</v>
      </c>
      <c r="J74" s="128">
        <v>18</v>
      </c>
      <c r="K74" s="128">
        <v>18</v>
      </c>
      <c r="L74" s="128"/>
      <c r="M74" s="138">
        <f>H74-I74</f>
        <v>24</v>
      </c>
      <c r="N74" s="139"/>
      <c r="O74" s="128"/>
      <c r="P74" s="130"/>
      <c r="Q74" s="139"/>
      <c r="R74" s="128"/>
      <c r="S74" s="130">
        <v>4</v>
      </c>
      <c r="T74" s="139"/>
      <c r="U74" s="128"/>
      <c r="V74" s="130"/>
      <c r="W74" s="139"/>
      <c r="X74" s="128"/>
      <c r="Y74" s="144"/>
      <c r="AD74" s="452">
        <v>2</v>
      </c>
      <c r="AZ74" s="351">
        <f t="shared" si="6"/>
      </c>
      <c r="BA74" s="351">
        <f t="shared" si="6"/>
      </c>
      <c r="BB74" s="351">
        <f t="shared" si="6"/>
      </c>
      <c r="BC74" s="351">
        <f t="shared" si="6"/>
      </c>
      <c r="BD74" s="351">
        <f t="shared" si="30"/>
      </c>
      <c r="BE74" s="351" t="str">
        <f t="shared" si="11"/>
        <v>так</v>
      </c>
    </row>
    <row r="75" spans="1:57" s="13" customFormat="1" ht="15.75">
      <c r="A75" s="408" t="s">
        <v>212</v>
      </c>
      <c r="B75" s="150" t="s">
        <v>186</v>
      </c>
      <c r="C75" s="128">
        <v>5</v>
      </c>
      <c r="D75" s="128"/>
      <c r="E75" s="128"/>
      <c r="F75" s="152"/>
      <c r="G75" s="166">
        <f t="shared" si="29"/>
        <v>3</v>
      </c>
      <c r="H75" s="164">
        <v>90</v>
      </c>
      <c r="I75" s="128">
        <f>SUMPRODUCT(N75:Y75,$N$7:$Y$7)</f>
        <v>45</v>
      </c>
      <c r="J75" s="128">
        <v>15</v>
      </c>
      <c r="K75" s="128">
        <v>30</v>
      </c>
      <c r="L75" s="128"/>
      <c r="M75" s="138">
        <f>H75-I75</f>
        <v>45</v>
      </c>
      <c r="N75" s="139"/>
      <c r="O75" s="128"/>
      <c r="P75" s="130"/>
      <c r="Q75" s="139"/>
      <c r="R75" s="128"/>
      <c r="S75" s="130"/>
      <c r="T75" s="139">
        <v>3</v>
      </c>
      <c r="U75" s="128"/>
      <c r="V75" s="130"/>
      <c r="W75" s="139"/>
      <c r="X75" s="128"/>
      <c r="Y75" s="144"/>
      <c r="AD75" s="13">
        <v>3</v>
      </c>
      <c r="AZ75" s="351">
        <f t="shared" si="6"/>
      </c>
      <c r="BA75" s="351">
        <f t="shared" si="6"/>
      </c>
      <c r="BB75" s="351">
        <f t="shared" si="6"/>
      </c>
      <c r="BC75" s="351">
        <f t="shared" si="6"/>
      </c>
      <c r="BD75" s="351">
        <f t="shared" si="30"/>
      </c>
      <c r="BE75" s="351">
        <f t="shared" si="11"/>
      </c>
    </row>
    <row r="76" spans="1:57" s="13" customFormat="1" ht="15.75">
      <c r="A76" s="408" t="s">
        <v>212</v>
      </c>
      <c r="B76" s="150" t="s">
        <v>195</v>
      </c>
      <c r="C76" s="128"/>
      <c r="D76" s="128"/>
      <c r="E76" s="128"/>
      <c r="F76" s="152" t="s">
        <v>332</v>
      </c>
      <c r="G76" s="166">
        <v>1</v>
      </c>
      <c r="H76" s="164">
        <v>30</v>
      </c>
      <c r="I76" s="128">
        <f>SUMPRODUCT(N76:Y76,$N$7:$Y$7)</f>
        <v>18</v>
      </c>
      <c r="J76" s="128"/>
      <c r="K76" s="128"/>
      <c r="L76" s="128">
        <v>18</v>
      </c>
      <c r="M76" s="138">
        <f>H76-I76</f>
        <v>12</v>
      </c>
      <c r="N76" s="139"/>
      <c r="O76" s="128"/>
      <c r="P76" s="130"/>
      <c r="Q76" s="139"/>
      <c r="R76" s="128"/>
      <c r="S76" s="130"/>
      <c r="T76" s="139"/>
      <c r="U76" s="128">
        <v>2</v>
      </c>
      <c r="V76" s="130"/>
      <c r="W76" s="139"/>
      <c r="X76" s="128"/>
      <c r="Y76" s="144"/>
      <c r="AD76" s="13">
        <v>3</v>
      </c>
      <c r="AZ76" s="351">
        <f aca="true" t="shared" si="32" ref="AZ76:BC139">IF(N76&lt;&gt;0,"так","")</f>
      </c>
      <c r="BA76" s="351">
        <f t="shared" si="32"/>
      </c>
      <c r="BB76" s="351">
        <f t="shared" si="32"/>
      </c>
      <c r="BC76" s="351">
        <f t="shared" si="32"/>
      </c>
      <c r="BD76" s="351">
        <f t="shared" si="30"/>
      </c>
      <c r="BE76" s="351">
        <f t="shared" si="11"/>
      </c>
    </row>
    <row r="77" spans="1:57" s="452" customFormat="1" ht="15.75">
      <c r="A77" s="408" t="s">
        <v>209</v>
      </c>
      <c r="B77" s="150" t="s">
        <v>187</v>
      </c>
      <c r="C77" s="128"/>
      <c r="D77" s="128"/>
      <c r="E77" s="128"/>
      <c r="F77" s="152"/>
      <c r="G77" s="166">
        <f t="shared" si="29"/>
        <v>6</v>
      </c>
      <c r="H77" s="128">
        <f>SUM(H78:H79)</f>
        <v>180</v>
      </c>
      <c r="I77" s="128">
        <f>SUM(I78:I79)</f>
        <v>96</v>
      </c>
      <c r="J77" s="128">
        <f>SUM(J78:J79)</f>
        <v>48</v>
      </c>
      <c r="K77" s="128">
        <f>SUM(K78:K79)</f>
        <v>48</v>
      </c>
      <c r="L77" s="128"/>
      <c r="M77" s="138">
        <f>SUM(M78:M79)</f>
        <v>84</v>
      </c>
      <c r="N77" s="139"/>
      <c r="O77" s="128"/>
      <c r="P77" s="130"/>
      <c r="Q77" s="139"/>
      <c r="R77" s="128"/>
      <c r="S77" s="130"/>
      <c r="T77" s="139"/>
      <c r="U77" s="128"/>
      <c r="V77" s="130"/>
      <c r="W77" s="139"/>
      <c r="X77" s="128"/>
      <c r="Y77" s="144"/>
      <c r="AZ77" s="351">
        <f t="shared" si="32"/>
      </c>
      <c r="BA77" s="351">
        <f t="shared" si="32"/>
      </c>
      <c r="BB77" s="351">
        <f t="shared" si="32"/>
      </c>
      <c r="BC77" s="351">
        <f t="shared" si="32"/>
      </c>
      <c r="BD77" s="351">
        <f t="shared" si="30"/>
      </c>
      <c r="BE77" s="351">
        <f t="shared" si="11"/>
      </c>
    </row>
    <row r="78" spans="1:57" s="452" customFormat="1" ht="15.75">
      <c r="A78" s="408" t="s">
        <v>215</v>
      </c>
      <c r="B78" s="150" t="s">
        <v>187</v>
      </c>
      <c r="C78" s="128"/>
      <c r="D78" s="128" t="s">
        <v>331</v>
      </c>
      <c r="E78" s="128"/>
      <c r="F78" s="152"/>
      <c r="G78" s="166">
        <f t="shared" si="29"/>
        <v>2.5</v>
      </c>
      <c r="H78" s="164">
        <v>75</v>
      </c>
      <c r="I78" s="128">
        <f>SUMPRODUCT(N78:Y78,$N$7:$Y$7)</f>
        <v>36</v>
      </c>
      <c r="J78" s="128">
        <v>18</v>
      </c>
      <c r="K78" s="128">
        <v>18</v>
      </c>
      <c r="L78" s="128"/>
      <c r="M78" s="138">
        <f>H78-I78</f>
        <v>39</v>
      </c>
      <c r="N78" s="139"/>
      <c r="O78" s="128"/>
      <c r="P78" s="130"/>
      <c r="Q78" s="139"/>
      <c r="R78" s="128"/>
      <c r="S78" s="130">
        <v>4</v>
      </c>
      <c r="T78" s="139"/>
      <c r="U78" s="128"/>
      <c r="V78" s="130"/>
      <c r="W78" s="139"/>
      <c r="X78" s="128"/>
      <c r="Y78" s="144"/>
      <c r="AD78" s="452">
        <v>2</v>
      </c>
      <c r="AZ78" s="351">
        <f t="shared" si="32"/>
      </c>
      <c r="BA78" s="351">
        <f t="shared" si="32"/>
      </c>
      <c r="BB78" s="351">
        <f t="shared" si="32"/>
      </c>
      <c r="BC78" s="351">
        <f t="shared" si="32"/>
      </c>
      <c r="BD78" s="351">
        <f t="shared" si="30"/>
      </c>
      <c r="BE78" s="351" t="str">
        <f t="shared" si="11"/>
        <v>так</v>
      </c>
    </row>
    <row r="79" spans="1:57" s="13" customFormat="1" ht="15.75">
      <c r="A79" s="408" t="s">
        <v>216</v>
      </c>
      <c r="B79" s="150" t="s">
        <v>187</v>
      </c>
      <c r="C79" s="128">
        <v>5</v>
      </c>
      <c r="D79" s="128"/>
      <c r="E79" s="128"/>
      <c r="F79" s="152"/>
      <c r="G79" s="166">
        <v>3.5</v>
      </c>
      <c r="H79" s="164">
        <f>30*G79</f>
        <v>105</v>
      </c>
      <c r="I79" s="128">
        <f>SUMPRODUCT(N79:Y79,$N$7:$Y$7)</f>
        <v>60</v>
      </c>
      <c r="J79" s="128">
        <v>30</v>
      </c>
      <c r="K79" s="128">
        <v>30</v>
      </c>
      <c r="L79" s="128"/>
      <c r="M79" s="138">
        <f>H79-I79</f>
        <v>45</v>
      </c>
      <c r="N79" s="139"/>
      <c r="O79" s="128"/>
      <c r="P79" s="130"/>
      <c r="Q79" s="139"/>
      <c r="R79" s="128"/>
      <c r="S79" s="130"/>
      <c r="T79" s="139">
        <v>4</v>
      </c>
      <c r="U79" s="128"/>
      <c r="V79" s="130"/>
      <c r="W79" s="139"/>
      <c r="X79" s="128"/>
      <c r="Y79" s="144"/>
      <c r="AD79" s="13">
        <v>3</v>
      </c>
      <c r="AZ79" s="351">
        <f t="shared" si="32"/>
      </c>
      <c r="BA79" s="351">
        <f t="shared" si="32"/>
      </c>
      <c r="BB79" s="351">
        <f t="shared" si="32"/>
      </c>
      <c r="BC79" s="351">
        <f t="shared" si="32"/>
      </c>
      <c r="BD79" s="351">
        <f t="shared" si="30"/>
      </c>
      <c r="BE79" s="351">
        <f t="shared" si="11"/>
      </c>
    </row>
    <row r="80" spans="1:57" s="13" customFormat="1" ht="16.5" customHeight="1">
      <c r="A80" s="408" t="s">
        <v>213</v>
      </c>
      <c r="B80" s="150" t="s">
        <v>244</v>
      </c>
      <c r="C80" s="128"/>
      <c r="D80" s="128"/>
      <c r="E80" s="128"/>
      <c r="F80" s="152"/>
      <c r="G80" s="166">
        <f>SUM(G81:G82)</f>
        <v>4</v>
      </c>
      <c r="H80" s="164">
        <f>SUM(H81:H82)</f>
        <v>120</v>
      </c>
      <c r="I80" s="164">
        <f>SUM(I81:I82)</f>
        <v>51</v>
      </c>
      <c r="J80" s="164">
        <f>SUM(J81:J82)</f>
        <v>34</v>
      </c>
      <c r="K80" s="164">
        <f>SUM(K81:K82)</f>
        <v>9</v>
      </c>
      <c r="L80" s="128">
        <v>8</v>
      </c>
      <c r="M80" s="164">
        <f>SUM(M81:M82)</f>
        <v>69</v>
      </c>
      <c r="N80" s="139"/>
      <c r="O80" s="128"/>
      <c r="P80" s="130"/>
      <c r="Q80" s="139"/>
      <c r="R80" s="128"/>
      <c r="S80" s="130"/>
      <c r="T80" s="139"/>
      <c r="U80" s="128"/>
      <c r="V80" s="130"/>
      <c r="W80" s="139"/>
      <c r="X80" s="128"/>
      <c r="Y80" s="144"/>
      <c r="AZ80" s="351">
        <f t="shared" si="32"/>
      </c>
      <c r="BA80" s="351">
        <f t="shared" si="32"/>
      </c>
      <c r="BB80" s="351">
        <f t="shared" si="32"/>
      </c>
      <c r="BC80" s="351">
        <f t="shared" si="32"/>
      </c>
      <c r="BD80" s="351">
        <f t="shared" si="30"/>
      </c>
      <c r="BE80" s="351">
        <f t="shared" si="11"/>
      </c>
    </row>
    <row r="81" spans="1:57" s="452" customFormat="1" ht="15.75">
      <c r="A81" s="408" t="s">
        <v>245</v>
      </c>
      <c r="B81" s="150" t="s">
        <v>268</v>
      </c>
      <c r="C81" s="128"/>
      <c r="D81" s="128" t="s">
        <v>331</v>
      </c>
      <c r="E81" s="35"/>
      <c r="F81" s="134"/>
      <c r="G81" s="166">
        <f>H81/30</f>
        <v>2</v>
      </c>
      <c r="H81" s="164">
        <v>60</v>
      </c>
      <c r="I81" s="128">
        <v>24</v>
      </c>
      <c r="J81" s="128">
        <v>16</v>
      </c>
      <c r="K81" s="128"/>
      <c r="L81" s="128">
        <v>8</v>
      </c>
      <c r="M81" s="138">
        <f>H81-I81</f>
        <v>36</v>
      </c>
      <c r="N81" s="139"/>
      <c r="O81" s="128"/>
      <c r="P81" s="130"/>
      <c r="Q81" s="139"/>
      <c r="R81" s="128"/>
      <c r="S81" s="130">
        <v>3</v>
      </c>
      <c r="T81" s="139"/>
      <c r="U81" s="128"/>
      <c r="V81" s="130"/>
      <c r="W81" s="139"/>
      <c r="X81" s="128"/>
      <c r="Y81" s="144"/>
      <c r="AD81" s="452">
        <v>2</v>
      </c>
      <c r="AZ81" s="351">
        <f t="shared" si="32"/>
      </c>
      <c r="BA81" s="351">
        <f t="shared" si="32"/>
      </c>
      <c r="BB81" s="351">
        <f t="shared" si="32"/>
      </c>
      <c r="BC81" s="351">
        <f t="shared" si="32"/>
      </c>
      <c r="BD81" s="351">
        <f t="shared" si="30"/>
      </c>
      <c r="BE81" s="351" t="str">
        <f t="shared" si="11"/>
        <v>так</v>
      </c>
    </row>
    <row r="82" spans="1:57" s="13" customFormat="1" ht="15.75">
      <c r="A82" s="408" t="s">
        <v>246</v>
      </c>
      <c r="B82" s="150" t="s">
        <v>188</v>
      </c>
      <c r="C82" s="128" t="s">
        <v>333</v>
      </c>
      <c r="D82" s="128"/>
      <c r="E82" s="128"/>
      <c r="F82" s="152"/>
      <c r="G82" s="166">
        <f>H82/30</f>
        <v>2</v>
      </c>
      <c r="H82" s="164">
        <v>60</v>
      </c>
      <c r="I82" s="128">
        <f>SUMPRODUCT(N82:Y82,$N$7:$Y$7)</f>
        <v>27</v>
      </c>
      <c r="J82" s="128">
        <v>18</v>
      </c>
      <c r="K82" s="128">
        <v>9</v>
      </c>
      <c r="L82" s="128"/>
      <c r="M82" s="138">
        <f>H82-I82</f>
        <v>33</v>
      </c>
      <c r="N82" s="139"/>
      <c r="O82" s="128"/>
      <c r="P82" s="130"/>
      <c r="Q82" s="139"/>
      <c r="R82" s="128"/>
      <c r="S82" s="130"/>
      <c r="T82" s="139"/>
      <c r="U82" s="128"/>
      <c r="V82" s="130">
        <v>3</v>
      </c>
      <c r="W82" s="139"/>
      <c r="X82" s="128"/>
      <c r="Y82" s="144"/>
      <c r="AD82" s="13">
        <v>3</v>
      </c>
      <c r="AZ82" s="351">
        <f t="shared" si="32"/>
      </c>
      <c r="BA82" s="351">
        <f t="shared" si="32"/>
      </c>
      <c r="BB82" s="351">
        <f t="shared" si="32"/>
      </c>
      <c r="BC82" s="351">
        <f t="shared" si="32"/>
      </c>
      <c r="BD82" s="351">
        <f t="shared" si="30"/>
      </c>
      <c r="BE82" s="351">
        <f t="shared" si="11"/>
      </c>
    </row>
    <row r="83" spans="1:57" s="452" customFormat="1" ht="15.75">
      <c r="A83" s="408" t="s">
        <v>214</v>
      </c>
      <c r="B83" s="150" t="s">
        <v>189</v>
      </c>
      <c r="C83" s="128"/>
      <c r="D83" s="128"/>
      <c r="E83" s="128"/>
      <c r="F83" s="152"/>
      <c r="G83" s="166">
        <f t="shared" si="29"/>
        <v>9</v>
      </c>
      <c r="H83" s="164">
        <v>270</v>
      </c>
      <c r="I83" s="128">
        <f>SUM(I84:I87)</f>
        <v>147</v>
      </c>
      <c r="J83" s="128">
        <f>SUM(J84:J87)</f>
        <v>66</v>
      </c>
      <c r="K83" s="128">
        <f>SUM(K84:K87)</f>
        <v>66</v>
      </c>
      <c r="L83" s="128">
        <v>15</v>
      </c>
      <c r="M83" s="138">
        <f>SUM(M84:M87)</f>
        <v>123</v>
      </c>
      <c r="N83" s="139"/>
      <c r="O83" s="128"/>
      <c r="P83" s="130"/>
      <c r="Q83" s="139"/>
      <c r="R83" s="128"/>
      <c r="S83" s="130"/>
      <c r="T83" s="139"/>
      <c r="U83" s="128"/>
      <c r="V83" s="130"/>
      <c r="W83" s="139"/>
      <c r="X83" s="128"/>
      <c r="Y83" s="144"/>
      <c r="AZ83" s="351">
        <f t="shared" si="32"/>
      </c>
      <c r="BA83" s="351">
        <f t="shared" si="32"/>
      </c>
      <c r="BB83" s="351">
        <f t="shared" si="32"/>
      </c>
      <c r="BC83" s="351">
        <f t="shared" si="32"/>
      </c>
      <c r="BD83" s="351">
        <f t="shared" si="30"/>
      </c>
      <c r="BE83" s="351">
        <f t="shared" si="11"/>
      </c>
    </row>
    <row r="84" spans="1:57" s="452" customFormat="1" ht="15.75">
      <c r="A84" s="408" t="s">
        <v>217</v>
      </c>
      <c r="B84" s="150" t="s">
        <v>189</v>
      </c>
      <c r="C84" s="128"/>
      <c r="D84" s="128">
        <v>1</v>
      </c>
      <c r="E84" s="128"/>
      <c r="F84" s="134"/>
      <c r="G84" s="166">
        <v>4</v>
      </c>
      <c r="H84" s="164">
        <v>120</v>
      </c>
      <c r="I84" s="128">
        <f aca="true" t="shared" si="33" ref="I84:I92">SUMPRODUCT(N84:Y84,$N$7:$Y$7)</f>
        <v>60</v>
      </c>
      <c r="J84" s="128">
        <v>30</v>
      </c>
      <c r="K84" s="128">
        <v>30</v>
      </c>
      <c r="L84" s="128"/>
      <c r="M84" s="138">
        <f aca="true" t="shared" si="34" ref="M84:M92">H84-I84</f>
        <v>60</v>
      </c>
      <c r="N84" s="139">
        <v>4</v>
      </c>
      <c r="O84" s="128"/>
      <c r="P84" s="130"/>
      <c r="Q84" s="139"/>
      <c r="R84" s="128"/>
      <c r="S84" s="130"/>
      <c r="T84" s="139"/>
      <c r="U84" s="128"/>
      <c r="V84" s="130"/>
      <c r="W84" s="139"/>
      <c r="X84" s="128"/>
      <c r="Y84" s="144"/>
      <c r="AD84" s="452">
        <v>1</v>
      </c>
      <c r="AZ84" s="351" t="str">
        <f t="shared" si="32"/>
        <v>так</v>
      </c>
      <c r="BA84" s="351">
        <f t="shared" si="32"/>
      </c>
      <c r="BB84" s="351">
        <f t="shared" si="32"/>
      </c>
      <c r="BC84" s="351">
        <f t="shared" si="32"/>
      </c>
      <c r="BD84" s="351">
        <f t="shared" si="30"/>
      </c>
      <c r="BE84" s="351">
        <f t="shared" si="11"/>
      </c>
    </row>
    <row r="85" spans="1:57" s="452" customFormat="1" ht="15.75">
      <c r="A85" s="408" t="s">
        <v>218</v>
      </c>
      <c r="B85" s="150" t="s">
        <v>189</v>
      </c>
      <c r="C85" s="128"/>
      <c r="D85" s="128" t="s">
        <v>330</v>
      </c>
      <c r="E85" s="128"/>
      <c r="F85" s="134"/>
      <c r="G85" s="166">
        <f t="shared" si="29"/>
        <v>2</v>
      </c>
      <c r="H85" s="164">
        <v>60</v>
      </c>
      <c r="I85" s="128">
        <f t="shared" si="33"/>
        <v>36</v>
      </c>
      <c r="J85" s="128">
        <v>18</v>
      </c>
      <c r="K85" s="128">
        <v>18</v>
      </c>
      <c r="L85" s="128"/>
      <c r="M85" s="138">
        <f t="shared" si="34"/>
        <v>24</v>
      </c>
      <c r="N85" s="139"/>
      <c r="O85" s="128">
        <v>4</v>
      </c>
      <c r="P85" s="130"/>
      <c r="Q85" s="139"/>
      <c r="R85" s="128"/>
      <c r="S85" s="130"/>
      <c r="T85" s="139"/>
      <c r="U85" s="128"/>
      <c r="V85" s="130"/>
      <c r="W85" s="139"/>
      <c r="X85" s="128"/>
      <c r="Y85" s="144"/>
      <c r="AD85" s="452">
        <v>1</v>
      </c>
      <c r="AZ85" s="351">
        <f t="shared" si="32"/>
      </c>
      <c r="BA85" s="351" t="str">
        <f t="shared" si="32"/>
        <v>так</v>
      </c>
      <c r="BB85" s="351">
        <f t="shared" si="32"/>
      </c>
      <c r="BC85" s="351">
        <f t="shared" si="32"/>
      </c>
      <c r="BD85" s="351">
        <f t="shared" si="30"/>
      </c>
      <c r="BE85" s="351">
        <f t="shared" si="11"/>
      </c>
    </row>
    <row r="86" spans="1:57" s="452" customFormat="1" ht="15.75">
      <c r="A86" s="408" t="s">
        <v>219</v>
      </c>
      <c r="B86" s="150" t="s">
        <v>189</v>
      </c>
      <c r="C86" s="128" t="s">
        <v>326</v>
      </c>
      <c r="D86" s="128"/>
      <c r="E86" s="128"/>
      <c r="F86" s="134"/>
      <c r="G86" s="166">
        <f t="shared" si="29"/>
        <v>2</v>
      </c>
      <c r="H86" s="164">
        <v>60</v>
      </c>
      <c r="I86" s="128">
        <f t="shared" si="33"/>
        <v>36</v>
      </c>
      <c r="J86" s="128">
        <v>18</v>
      </c>
      <c r="K86" s="128">
        <v>18</v>
      </c>
      <c r="L86" s="128"/>
      <c r="M86" s="138">
        <f t="shared" si="34"/>
        <v>24</v>
      </c>
      <c r="N86" s="139"/>
      <c r="O86" s="128"/>
      <c r="P86" s="130">
        <v>4</v>
      </c>
      <c r="Q86" s="139"/>
      <c r="R86" s="128"/>
      <c r="S86" s="130"/>
      <c r="T86" s="139"/>
      <c r="U86" s="128"/>
      <c r="V86" s="130"/>
      <c r="W86" s="139"/>
      <c r="X86" s="128"/>
      <c r="Y86" s="144"/>
      <c r="AD86" s="452">
        <v>1</v>
      </c>
      <c r="AZ86" s="351">
        <f t="shared" si="32"/>
      </c>
      <c r="BA86" s="351">
        <f t="shared" si="32"/>
      </c>
      <c r="BB86" s="351" t="str">
        <f t="shared" si="32"/>
        <v>так</v>
      </c>
      <c r="BC86" s="351">
        <f t="shared" si="32"/>
      </c>
      <c r="BD86" s="351">
        <f t="shared" si="30"/>
      </c>
      <c r="BE86" s="351">
        <f t="shared" si="11"/>
      </c>
    </row>
    <row r="87" spans="1:57" s="452" customFormat="1" ht="31.5">
      <c r="A87" s="408" t="s">
        <v>220</v>
      </c>
      <c r="B87" s="150" t="s">
        <v>192</v>
      </c>
      <c r="C87" s="128"/>
      <c r="D87" s="128"/>
      <c r="E87" s="128"/>
      <c r="F87" s="29">
        <v>3</v>
      </c>
      <c r="G87" s="166">
        <f t="shared" si="29"/>
        <v>1</v>
      </c>
      <c r="H87" s="164">
        <v>30</v>
      </c>
      <c r="I87" s="128">
        <f t="shared" si="33"/>
        <v>15</v>
      </c>
      <c r="J87" s="128"/>
      <c r="K87" s="128"/>
      <c r="L87" s="128">
        <v>15</v>
      </c>
      <c r="M87" s="138">
        <f t="shared" si="34"/>
        <v>15</v>
      </c>
      <c r="N87" s="139"/>
      <c r="O87" s="128"/>
      <c r="P87" s="130"/>
      <c r="Q87" s="139">
        <v>1</v>
      </c>
      <c r="R87" s="128"/>
      <c r="S87" s="130"/>
      <c r="T87" s="139"/>
      <c r="U87" s="128"/>
      <c r="V87" s="130"/>
      <c r="W87" s="139"/>
      <c r="X87" s="128"/>
      <c r="Y87" s="144"/>
      <c r="AD87" s="452">
        <v>2</v>
      </c>
      <c r="AZ87" s="351">
        <f t="shared" si="32"/>
      </c>
      <c r="BA87" s="351">
        <f t="shared" si="32"/>
      </c>
      <c r="BB87" s="351">
        <f t="shared" si="32"/>
      </c>
      <c r="BC87" s="351" t="str">
        <f t="shared" si="32"/>
        <v>так</v>
      </c>
      <c r="BD87" s="351">
        <f t="shared" si="30"/>
      </c>
      <c r="BE87" s="351">
        <f t="shared" si="11"/>
      </c>
    </row>
    <row r="88" spans="1:57" s="13" customFormat="1" ht="15.75">
      <c r="A88" s="408" t="s">
        <v>221</v>
      </c>
      <c r="B88" s="150" t="s">
        <v>367</v>
      </c>
      <c r="C88" s="128"/>
      <c r="D88" s="128"/>
      <c r="E88" s="128"/>
      <c r="F88" s="134"/>
      <c r="G88" s="166">
        <f t="shared" si="29"/>
        <v>7.5</v>
      </c>
      <c r="H88" s="128">
        <f>SUM(H89:H90)</f>
        <v>225</v>
      </c>
      <c r="I88" s="128">
        <f>SUM(I89:I90)</f>
        <v>84</v>
      </c>
      <c r="J88" s="128">
        <f>SUM(J89:J90)</f>
        <v>42</v>
      </c>
      <c r="K88" s="128">
        <f>SUM(K89:K90)</f>
        <v>33</v>
      </c>
      <c r="L88" s="128"/>
      <c r="M88" s="138">
        <f>SUM(M89:M90)</f>
        <v>141</v>
      </c>
      <c r="N88" s="139"/>
      <c r="O88" s="128"/>
      <c r="P88" s="130"/>
      <c r="Q88" s="139"/>
      <c r="R88" s="128"/>
      <c r="S88" s="130"/>
      <c r="T88" s="139"/>
      <c r="U88" s="128"/>
      <c r="V88" s="130"/>
      <c r="W88" s="139"/>
      <c r="X88" s="128"/>
      <c r="Y88" s="144"/>
      <c r="AD88" s="13">
        <v>4</v>
      </c>
      <c r="AZ88" s="351">
        <f t="shared" si="32"/>
      </c>
      <c r="BA88" s="351">
        <f t="shared" si="32"/>
      </c>
      <c r="BB88" s="351">
        <f t="shared" si="32"/>
      </c>
      <c r="BC88" s="351">
        <f t="shared" si="32"/>
      </c>
      <c r="BD88" s="351">
        <f t="shared" si="30"/>
      </c>
      <c r="BE88" s="351">
        <f t="shared" si="11"/>
      </c>
    </row>
    <row r="89" spans="1:57" s="13" customFormat="1" ht="15.75">
      <c r="A89" s="408" t="s">
        <v>373</v>
      </c>
      <c r="B89" s="150" t="s">
        <v>367</v>
      </c>
      <c r="C89" s="128"/>
      <c r="D89" s="128">
        <v>7</v>
      </c>
      <c r="E89" s="128"/>
      <c r="F89" s="152"/>
      <c r="G89" s="166">
        <f t="shared" si="29"/>
        <v>2.5</v>
      </c>
      <c r="H89" s="164">
        <v>75</v>
      </c>
      <c r="I89" s="128">
        <f>SUMPRODUCT(N89:Y89,$N$7:$Y$7)</f>
        <v>30</v>
      </c>
      <c r="J89" s="128">
        <v>15</v>
      </c>
      <c r="K89" s="128">
        <v>15</v>
      </c>
      <c r="L89" s="128"/>
      <c r="M89" s="138">
        <f>H89-I89</f>
        <v>45</v>
      </c>
      <c r="N89" s="139"/>
      <c r="O89" s="128"/>
      <c r="P89" s="130"/>
      <c r="Q89" s="139"/>
      <c r="R89" s="128"/>
      <c r="S89" s="130"/>
      <c r="T89" s="139"/>
      <c r="U89" s="128"/>
      <c r="V89" s="130"/>
      <c r="W89" s="139">
        <v>2</v>
      </c>
      <c r="X89" s="128"/>
      <c r="Y89" s="144"/>
      <c r="AZ89" s="351">
        <f t="shared" si="32"/>
      </c>
      <c r="BA89" s="351">
        <f t="shared" si="32"/>
      </c>
      <c r="BB89" s="351">
        <f t="shared" si="32"/>
      </c>
      <c r="BC89" s="351">
        <f t="shared" si="32"/>
      </c>
      <c r="BD89" s="351">
        <f t="shared" si="30"/>
      </c>
      <c r="BE89" s="351">
        <f t="shared" si="11"/>
      </c>
    </row>
    <row r="90" spans="1:57" s="13" customFormat="1" ht="15.75">
      <c r="A90" s="408" t="s">
        <v>374</v>
      </c>
      <c r="B90" s="150" t="s">
        <v>367</v>
      </c>
      <c r="C90" s="128" t="s">
        <v>334</v>
      </c>
      <c r="D90" s="128"/>
      <c r="E90" s="128"/>
      <c r="F90" s="152"/>
      <c r="G90" s="166">
        <f t="shared" si="29"/>
        <v>5</v>
      </c>
      <c r="H90" s="164">
        <v>150</v>
      </c>
      <c r="I90" s="128">
        <f>SUMPRODUCT(N90:Y90,$N$7:$Y$7)</f>
        <v>54</v>
      </c>
      <c r="J90" s="128">
        <v>27</v>
      </c>
      <c r="K90" s="128">
        <v>18</v>
      </c>
      <c r="L90" s="128"/>
      <c r="M90" s="138">
        <f>H90-I90</f>
        <v>96</v>
      </c>
      <c r="N90" s="139"/>
      <c r="O90" s="128"/>
      <c r="P90" s="130"/>
      <c r="Q90" s="139"/>
      <c r="R90" s="128"/>
      <c r="S90" s="130"/>
      <c r="T90" s="139"/>
      <c r="U90" s="128"/>
      <c r="V90" s="130"/>
      <c r="W90" s="139"/>
      <c r="X90" s="128">
        <v>6</v>
      </c>
      <c r="Y90" s="144"/>
      <c r="AZ90" s="351">
        <f t="shared" si="32"/>
      </c>
      <c r="BA90" s="351">
        <f t="shared" si="32"/>
      </c>
      <c r="BB90" s="351">
        <f t="shared" si="32"/>
      </c>
      <c r="BC90" s="351">
        <f t="shared" si="32"/>
      </c>
      <c r="BD90" s="351">
        <f t="shared" si="30"/>
      </c>
      <c r="BE90" s="351">
        <f t="shared" si="11"/>
      </c>
    </row>
    <row r="91" spans="1:57" s="13" customFormat="1" ht="15.75">
      <c r="A91" s="408" t="s">
        <v>222</v>
      </c>
      <c r="B91" s="150" t="s">
        <v>190</v>
      </c>
      <c r="C91" s="128">
        <v>5</v>
      </c>
      <c r="D91" s="128"/>
      <c r="E91" s="128"/>
      <c r="F91" s="152"/>
      <c r="G91" s="166">
        <v>5</v>
      </c>
      <c r="H91" s="164">
        <v>180</v>
      </c>
      <c r="I91" s="128">
        <f t="shared" si="33"/>
        <v>60</v>
      </c>
      <c r="J91" s="128">
        <v>30</v>
      </c>
      <c r="K91" s="128">
        <v>30</v>
      </c>
      <c r="L91" s="128"/>
      <c r="M91" s="138">
        <f t="shared" si="34"/>
        <v>120</v>
      </c>
      <c r="N91" s="139"/>
      <c r="O91" s="128"/>
      <c r="P91" s="130"/>
      <c r="Q91" s="139"/>
      <c r="R91" s="128"/>
      <c r="S91" s="130"/>
      <c r="T91" s="139">
        <v>4</v>
      </c>
      <c r="U91" s="128"/>
      <c r="V91" s="130"/>
      <c r="W91" s="139"/>
      <c r="X91" s="128"/>
      <c r="Y91" s="144"/>
      <c r="AD91" s="13">
        <v>4</v>
      </c>
      <c r="AZ91" s="351">
        <f t="shared" si="32"/>
      </c>
      <c r="BA91" s="351">
        <f t="shared" si="32"/>
      </c>
      <c r="BB91" s="351">
        <f t="shared" si="32"/>
      </c>
      <c r="BC91" s="351">
        <f t="shared" si="32"/>
      </c>
      <c r="BD91" s="351">
        <f t="shared" si="30"/>
      </c>
      <c r="BE91" s="351">
        <f t="shared" si="30"/>
      </c>
    </row>
    <row r="92" spans="1:57" s="13" customFormat="1" ht="16.5" thickBot="1">
      <c r="A92" s="408" t="s">
        <v>223</v>
      </c>
      <c r="B92" s="150" t="s">
        <v>191</v>
      </c>
      <c r="C92" s="128">
        <v>5</v>
      </c>
      <c r="D92" s="128"/>
      <c r="E92" s="128"/>
      <c r="F92" s="152"/>
      <c r="G92" s="611">
        <v>5</v>
      </c>
      <c r="H92" s="168">
        <f>G92*30</f>
        <v>150</v>
      </c>
      <c r="I92" s="128">
        <f t="shared" si="33"/>
        <v>75</v>
      </c>
      <c r="J92" s="155">
        <v>30</v>
      </c>
      <c r="K92" s="155">
        <v>45</v>
      </c>
      <c r="L92" s="155"/>
      <c r="M92" s="156">
        <f t="shared" si="34"/>
        <v>75</v>
      </c>
      <c r="N92" s="139"/>
      <c r="O92" s="128"/>
      <c r="P92" s="130"/>
      <c r="Q92" s="139"/>
      <c r="R92" s="128"/>
      <c r="S92" s="130"/>
      <c r="T92" s="139">
        <v>5</v>
      </c>
      <c r="U92" s="128"/>
      <c r="V92" s="130"/>
      <c r="W92" s="139"/>
      <c r="X92" s="128"/>
      <c r="Y92" s="144"/>
      <c r="Z92" s="13">
        <f>30*G93</f>
        <v>2190</v>
      </c>
      <c r="AD92" s="13">
        <v>3</v>
      </c>
      <c r="AZ92" s="351">
        <f t="shared" si="32"/>
      </c>
      <c r="BA92" s="351">
        <f t="shared" si="32"/>
      </c>
      <c r="BB92" s="351">
        <f t="shared" si="32"/>
      </c>
      <c r="BC92" s="351">
        <f t="shared" si="32"/>
      </c>
      <c r="BD92" s="351">
        <f t="shared" si="30"/>
      </c>
      <c r="BE92" s="351">
        <f t="shared" si="30"/>
      </c>
    </row>
    <row r="93" spans="1:57" s="13" customFormat="1" ht="17.25" customHeight="1" thickBot="1">
      <c r="A93" s="961" t="s">
        <v>71</v>
      </c>
      <c r="B93" s="962"/>
      <c r="C93" s="962"/>
      <c r="D93" s="962"/>
      <c r="E93" s="962"/>
      <c r="F93" s="963"/>
      <c r="G93" s="447">
        <f>SUM(G60:G64,G68:G69,G72,G77,G80,G83,G88,G91:G92)</f>
        <v>73</v>
      </c>
      <c r="H93" s="447">
        <f aca="true" t="shared" si="35" ref="H93:M93">SUM(H60:H64,H68:H69,H72,H77,H80,H83,H88,H91:H92)</f>
        <v>2220</v>
      </c>
      <c r="I93" s="447">
        <f t="shared" si="35"/>
        <v>1062</v>
      </c>
      <c r="J93" s="447">
        <f t="shared" si="35"/>
        <v>483</v>
      </c>
      <c r="K93" s="447">
        <f t="shared" si="35"/>
        <v>483</v>
      </c>
      <c r="L93" s="447">
        <f t="shared" si="35"/>
        <v>87</v>
      </c>
      <c r="M93" s="447">
        <f t="shared" si="35"/>
        <v>1158</v>
      </c>
      <c r="N93" s="448">
        <f aca="true" t="shared" si="36" ref="N93:Y93">SUM(N60:N92)</f>
        <v>4</v>
      </c>
      <c r="O93" s="281">
        <f t="shared" si="36"/>
        <v>4</v>
      </c>
      <c r="P93" s="281">
        <f t="shared" si="36"/>
        <v>8</v>
      </c>
      <c r="Q93" s="281">
        <f t="shared" si="36"/>
        <v>6</v>
      </c>
      <c r="R93" s="281">
        <f t="shared" si="36"/>
        <v>11</v>
      </c>
      <c r="S93" s="281">
        <f t="shared" si="36"/>
        <v>17</v>
      </c>
      <c r="T93" s="281">
        <f t="shared" si="36"/>
        <v>16</v>
      </c>
      <c r="U93" s="281">
        <f t="shared" si="36"/>
        <v>2</v>
      </c>
      <c r="V93" s="281">
        <f t="shared" si="36"/>
        <v>8</v>
      </c>
      <c r="W93" s="281">
        <f t="shared" si="36"/>
        <v>10</v>
      </c>
      <c r="X93" s="281">
        <f t="shared" si="36"/>
        <v>8</v>
      </c>
      <c r="Y93" s="282">
        <f t="shared" si="36"/>
        <v>0</v>
      </c>
      <c r="AA93" s="13">
        <f>G93*30</f>
        <v>2190</v>
      </c>
      <c r="AZ93" s="351"/>
      <c r="BA93" s="351"/>
      <c r="BB93" s="351"/>
      <c r="BC93" s="351"/>
      <c r="BD93" s="351"/>
      <c r="BE93" s="351"/>
    </row>
    <row r="94" spans="1:57" s="13" customFormat="1" ht="22.5" customHeight="1" thickBot="1">
      <c r="A94" s="863" t="s">
        <v>147</v>
      </c>
      <c r="B94" s="895"/>
      <c r="C94" s="895"/>
      <c r="D94" s="895"/>
      <c r="E94" s="895"/>
      <c r="F94" s="895"/>
      <c r="G94" s="895"/>
      <c r="H94" s="895"/>
      <c r="I94" s="895"/>
      <c r="J94" s="895"/>
      <c r="K94" s="895"/>
      <c r="L94" s="895"/>
      <c r="M94" s="895"/>
      <c r="N94" s="895"/>
      <c r="O94" s="895"/>
      <c r="P94" s="895"/>
      <c r="Q94" s="895"/>
      <c r="R94" s="895"/>
      <c r="S94" s="895"/>
      <c r="T94" s="895"/>
      <c r="U94" s="895"/>
      <c r="V94" s="895"/>
      <c r="W94" s="895"/>
      <c r="X94" s="895"/>
      <c r="Y94" s="896"/>
      <c r="AE94" s="13">
        <v>1</v>
      </c>
      <c r="AF94" s="13">
        <v>2</v>
      </c>
      <c r="AG94" s="13">
        <v>3</v>
      </c>
      <c r="AH94" s="13">
        <v>4</v>
      </c>
      <c r="AZ94" s="351">
        <f t="shared" si="32"/>
      </c>
      <c r="BA94" s="351">
        <f t="shared" si="32"/>
      </c>
      <c r="BB94" s="351">
        <f t="shared" si="32"/>
      </c>
      <c r="BC94" s="351">
        <f t="shared" si="32"/>
      </c>
      <c r="BD94" s="351">
        <f t="shared" si="30"/>
      </c>
      <c r="BE94" s="351">
        <f t="shared" si="30"/>
      </c>
    </row>
    <row r="95" spans="1:57" s="13" customFormat="1" ht="19.5" customHeight="1" thickBot="1">
      <c r="A95" s="897" t="s">
        <v>251</v>
      </c>
      <c r="B95" s="898"/>
      <c r="C95" s="898"/>
      <c r="D95" s="898"/>
      <c r="E95" s="898"/>
      <c r="F95" s="898"/>
      <c r="G95" s="898"/>
      <c r="H95" s="898"/>
      <c r="I95" s="898"/>
      <c r="J95" s="898"/>
      <c r="K95" s="898"/>
      <c r="L95" s="898"/>
      <c r="M95" s="898"/>
      <c r="N95" s="898"/>
      <c r="O95" s="898"/>
      <c r="P95" s="898"/>
      <c r="Q95" s="898"/>
      <c r="R95" s="898"/>
      <c r="S95" s="898"/>
      <c r="T95" s="898"/>
      <c r="U95" s="898"/>
      <c r="V95" s="898"/>
      <c r="W95" s="898"/>
      <c r="X95" s="898"/>
      <c r="Y95" s="899"/>
      <c r="AE95" s="13" t="s">
        <v>34</v>
      </c>
      <c r="AF95" s="13" t="s">
        <v>35</v>
      </c>
      <c r="AG95" s="13" t="s">
        <v>36</v>
      </c>
      <c r="AH95" s="13" t="s">
        <v>37</v>
      </c>
      <c r="AZ95" s="351">
        <f t="shared" si="32"/>
      </c>
      <c r="BA95" s="351">
        <f t="shared" si="32"/>
      </c>
      <c r="BB95" s="351">
        <f t="shared" si="32"/>
      </c>
      <c r="BC95" s="351">
        <f t="shared" si="32"/>
      </c>
      <c r="BD95" s="351">
        <f t="shared" si="30"/>
      </c>
      <c r="BE95" s="351">
        <f t="shared" si="30"/>
      </c>
    </row>
    <row r="96" spans="1:57" s="13" customFormat="1" ht="19.5" customHeight="1">
      <c r="A96" s="612">
        <v>1</v>
      </c>
      <c r="B96" s="613" t="s">
        <v>349</v>
      </c>
      <c r="C96" s="614"/>
      <c r="D96" s="615">
        <v>3</v>
      </c>
      <c r="E96" s="615"/>
      <c r="F96" s="614"/>
      <c r="G96" s="616">
        <v>1</v>
      </c>
      <c r="H96" s="434">
        <f aca="true" t="shared" si="37" ref="H96:H101">G96*30</f>
        <v>30</v>
      </c>
      <c r="I96" s="367">
        <f>J96+K96+L96</f>
        <v>14</v>
      </c>
      <c r="J96" s="617">
        <v>10</v>
      </c>
      <c r="K96" s="617"/>
      <c r="L96" s="617">
        <v>4</v>
      </c>
      <c r="M96" s="367">
        <f aca="true" t="shared" si="38" ref="M96:M101">H96-I96</f>
        <v>16</v>
      </c>
      <c r="N96" s="618"/>
      <c r="O96" s="618"/>
      <c r="P96" s="618"/>
      <c r="Q96" s="617">
        <v>1</v>
      </c>
      <c r="R96" s="617"/>
      <c r="S96" s="617"/>
      <c r="T96" s="617"/>
      <c r="U96" s="617"/>
      <c r="V96" s="617"/>
      <c r="W96" s="136"/>
      <c r="X96" s="136"/>
      <c r="Y96" s="137"/>
      <c r="AD96" s="13">
        <v>2</v>
      </c>
      <c r="AE96" s="348">
        <f>SUMIF($AD96:$AD101,AE94,$G96:$G101)</f>
        <v>0</v>
      </c>
      <c r="AF96" s="348">
        <f>SUMIF($AD96:$AD101,AF94,$G96:$G101)</f>
        <v>4</v>
      </c>
      <c r="AG96" s="348">
        <f>SUMIF($AD96:$AD101,AG94,$G96:$G101)</f>
        <v>6</v>
      </c>
      <c r="AH96" s="348">
        <f>SUMIF($AD96:$AD101,AH94,$G96:$G101)</f>
        <v>0</v>
      </c>
      <c r="AI96" s="348">
        <f>SUM(AE96:AH96)</f>
        <v>10</v>
      </c>
      <c r="AK96" s="349"/>
      <c r="AL96" s="833" t="s">
        <v>34</v>
      </c>
      <c r="AM96" s="833"/>
      <c r="AN96" s="833"/>
      <c r="AO96" s="833" t="s">
        <v>35</v>
      </c>
      <c r="AP96" s="833"/>
      <c r="AQ96" s="833"/>
      <c r="AR96" s="833" t="s">
        <v>36</v>
      </c>
      <c r="AS96" s="833"/>
      <c r="AT96" s="833"/>
      <c r="AU96" s="833" t="s">
        <v>37</v>
      </c>
      <c r="AV96" s="833"/>
      <c r="AW96" s="833"/>
      <c r="AZ96" s="351">
        <f t="shared" si="32"/>
      </c>
      <c r="BA96" s="351">
        <f t="shared" si="32"/>
      </c>
      <c r="BB96" s="351">
        <f t="shared" si="32"/>
      </c>
      <c r="BC96" s="351" t="str">
        <f t="shared" si="32"/>
        <v>так</v>
      </c>
      <c r="BD96" s="351">
        <f t="shared" si="30"/>
      </c>
      <c r="BE96" s="351">
        <f t="shared" si="30"/>
      </c>
    </row>
    <row r="97" spans="1:57" s="13" customFormat="1" ht="19.5" customHeight="1">
      <c r="A97" s="619">
        <v>2</v>
      </c>
      <c r="B97" s="620" t="s">
        <v>350</v>
      </c>
      <c r="C97" s="621"/>
      <c r="D97" s="622" t="s">
        <v>329</v>
      </c>
      <c r="E97" s="622"/>
      <c r="F97" s="621"/>
      <c r="G97" s="623">
        <v>1.5</v>
      </c>
      <c r="H97" s="425">
        <f t="shared" si="37"/>
        <v>45</v>
      </c>
      <c r="I97" s="172">
        <f>J97+K97+L97</f>
        <v>16</v>
      </c>
      <c r="J97" s="624">
        <v>16</v>
      </c>
      <c r="K97" s="624"/>
      <c r="L97" s="624"/>
      <c r="M97" s="172">
        <f t="shared" si="38"/>
        <v>29</v>
      </c>
      <c r="N97" s="625"/>
      <c r="O97" s="625"/>
      <c r="P97" s="625"/>
      <c r="Q97" s="624"/>
      <c r="R97" s="624">
        <v>2</v>
      </c>
      <c r="S97" s="624"/>
      <c r="T97" s="624"/>
      <c r="U97" s="624"/>
      <c r="V97" s="624"/>
      <c r="W97" s="142"/>
      <c r="X97" s="142"/>
      <c r="Y97" s="144"/>
      <c r="AD97" s="13">
        <v>2</v>
      </c>
      <c r="AK97" s="349"/>
      <c r="AL97" s="833"/>
      <c r="AM97" s="833"/>
      <c r="AN97" s="833"/>
      <c r="AO97" s="833"/>
      <c r="AP97" s="833"/>
      <c r="AQ97" s="833"/>
      <c r="AR97" s="833"/>
      <c r="AS97" s="833"/>
      <c r="AT97" s="833"/>
      <c r="AU97" s="833"/>
      <c r="AV97" s="833"/>
      <c r="AW97" s="833"/>
      <c r="AZ97" s="351">
        <f t="shared" si="32"/>
      </c>
      <c r="BA97" s="351">
        <f t="shared" si="32"/>
      </c>
      <c r="BB97" s="351">
        <f t="shared" si="32"/>
      </c>
      <c r="BC97" s="351">
        <f t="shared" si="32"/>
      </c>
      <c r="BD97" s="351" t="str">
        <f t="shared" si="30"/>
        <v>так</v>
      </c>
      <c r="BE97" s="351">
        <f t="shared" si="30"/>
      </c>
    </row>
    <row r="98" spans="1:57" s="13" customFormat="1" ht="19.5" customHeight="1">
      <c r="A98" s="619">
        <v>3</v>
      </c>
      <c r="B98" s="620" t="s">
        <v>351</v>
      </c>
      <c r="C98" s="621"/>
      <c r="D98" s="622" t="s">
        <v>331</v>
      </c>
      <c r="E98" s="622"/>
      <c r="F98" s="621"/>
      <c r="G98" s="623">
        <v>1.5</v>
      </c>
      <c r="H98" s="425">
        <f t="shared" si="37"/>
        <v>45</v>
      </c>
      <c r="I98" s="172">
        <v>16</v>
      </c>
      <c r="J98" s="624">
        <v>16</v>
      </c>
      <c r="K98" s="624"/>
      <c r="L98" s="624"/>
      <c r="M98" s="172">
        <f t="shared" si="38"/>
        <v>29</v>
      </c>
      <c r="N98" s="625"/>
      <c r="O98" s="625"/>
      <c r="P98" s="625"/>
      <c r="Q98" s="624"/>
      <c r="R98" s="624"/>
      <c r="S98" s="624">
        <v>2</v>
      </c>
      <c r="T98" s="624"/>
      <c r="U98" s="624"/>
      <c r="V98" s="624"/>
      <c r="W98" s="128"/>
      <c r="X98" s="128"/>
      <c r="Y98" s="138"/>
      <c r="AD98" s="13">
        <v>2</v>
      </c>
      <c r="AK98" s="349"/>
      <c r="AL98" s="350">
        <v>1</v>
      </c>
      <c r="AM98" s="350" t="s">
        <v>330</v>
      </c>
      <c r="AN98" s="350" t="s">
        <v>326</v>
      </c>
      <c r="AO98" s="350">
        <v>3</v>
      </c>
      <c r="AP98" s="350" t="s">
        <v>329</v>
      </c>
      <c r="AQ98" s="350" t="s">
        <v>331</v>
      </c>
      <c r="AR98" s="350">
        <v>5</v>
      </c>
      <c r="AS98" s="350" t="s">
        <v>332</v>
      </c>
      <c r="AT98" s="350" t="s">
        <v>333</v>
      </c>
      <c r="AU98" s="350">
        <v>7</v>
      </c>
      <c r="AV98" s="350" t="s">
        <v>334</v>
      </c>
      <c r="AW98" s="350" t="s">
        <v>328</v>
      </c>
      <c r="AZ98" s="351">
        <f t="shared" si="32"/>
      </c>
      <c r="BA98" s="351">
        <f t="shared" si="32"/>
      </c>
      <c r="BB98" s="351">
        <f t="shared" si="32"/>
      </c>
      <c r="BC98" s="351">
        <f t="shared" si="32"/>
      </c>
      <c r="BD98" s="351">
        <f t="shared" si="30"/>
      </c>
      <c r="BE98" s="351" t="str">
        <f t="shared" si="30"/>
        <v>так</v>
      </c>
    </row>
    <row r="99" spans="1:57" s="13" customFormat="1" ht="19.5" customHeight="1">
      <c r="A99" s="619">
        <v>4</v>
      </c>
      <c r="B99" s="620" t="s">
        <v>352</v>
      </c>
      <c r="C99" s="621"/>
      <c r="D99" s="622" t="s">
        <v>338</v>
      </c>
      <c r="E99" s="622"/>
      <c r="F99" s="621"/>
      <c r="G99" s="623">
        <v>3</v>
      </c>
      <c r="H99" s="425">
        <f t="shared" si="37"/>
        <v>90</v>
      </c>
      <c r="I99" s="172">
        <f>J99+K99+L99</f>
        <v>40</v>
      </c>
      <c r="J99" s="624">
        <v>28</v>
      </c>
      <c r="K99" s="624"/>
      <c r="L99" s="624">
        <v>12</v>
      </c>
      <c r="M99" s="172">
        <f t="shared" si="38"/>
        <v>50</v>
      </c>
      <c r="N99" s="625"/>
      <c r="O99" s="625"/>
      <c r="P99" s="625"/>
      <c r="Q99" s="624"/>
      <c r="R99" s="624"/>
      <c r="S99" s="624"/>
      <c r="T99" s="624">
        <v>3</v>
      </c>
      <c r="U99" s="624"/>
      <c r="V99" s="624"/>
      <c r="W99" s="128"/>
      <c r="X99" s="128"/>
      <c r="Y99" s="138"/>
      <c r="AD99" s="13">
        <v>3</v>
      </c>
      <c r="AK99" s="349"/>
      <c r="AL99" s="349"/>
      <c r="AM99" s="349"/>
      <c r="AN99" s="349"/>
      <c r="AO99" s="349"/>
      <c r="AP99" s="349"/>
      <c r="AQ99" s="349"/>
      <c r="AR99" s="349"/>
      <c r="AS99" s="349"/>
      <c r="AT99" s="349"/>
      <c r="AU99" s="349"/>
      <c r="AV99" s="349"/>
      <c r="AW99" s="349"/>
      <c r="AZ99" s="351">
        <f t="shared" si="32"/>
      </c>
      <c r="BA99" s="351">
        <f t="shared" si="32"/>
      </c>
      <c r="BB99" s="351">
        <f t="shared" si="32"/>
      </c>
      <c r="BC99" s="351">
        <f t="shared" si="32"/>
      </c>
      <c r="BD99" s="351">
        <f t="shared" si="30"/>
      </c>
      <c r="BE99" s="351">
        <f t="shared" si="30"/>
      </c>
    </row>
    <row r="100" spans="1:57" s="13" customFormat="1" ht="19.5" customHeight="1">
      <c r="A100" s="619">
        <v>5</v>
      </c>
      <c r="B100" s="620" t="s">
        <v>339</v>
      </c>
      <c r="C100" s="621"/>
      <c r="D100" s="622" t="s">
        <v>332</v>
      </c>
      <c r="E100" s="622"/>
      <c r="F100" s="621"/>
      <c r="G100" s="623">
        <v>1.5</v>
      </c>
      <c r="H100" s="425">
        <f t="shared" si="37"/>
        <v>45</v>
      </c>
      <c r="I100" s="172">
        <f>J100+K100+L100</f>
        <v>16</v>
      </c>
      <c r="J100" s="624">
        <v>16</v>
      </c>
      <c r="K100" s="624"/>
      <c r="L100" s="624"/>
      <c r="M100" s="172">
        <f t="shared" si="38"/>
        <v>29</v>
      </c>
      <c r="N100" s="625"/>
      <c r="O100" s="625"/>
      <c r="P100" s="625"/>
      <c r="Q100" s="624"/>
      <c r="R100" s="624"/>
      <c r="S100" s="624"/>
      <c r="T100" s="624"/>
      <c r="U100" s="624">
        <v>2</v>
      </c>
      <c r="V100" s="624"/>
      <c r="W100" s="128"/>
      <c r="X100" s="128"/>
      <c r="Y100" s="138"/>
      <c r="AD100" s="13">
        <v>3</v>
      </c>
      <c r="AK100" s="349" t="s">
        <v>353</v>
      </c>
      <c r="AL100" s="349"/>
      <c r="AM100" s="349"/>
      <c r="AN100" s="349"/>
      <c r="AO100" s="349"/>
      <c r="AP100" s="349"/>
      <c r="AQ100" s="349"/>
      <c r="AR100" s="349"/>
      <c r="AS100" s="349"/>
      <c r="AT100" s="349"/>
      <c r="AU100" s="349"/>
      <c r="AV100" s="349"/>
      <c r="AW100" s="349"/>
      <c r="AZ100" s="351">
        <f t="shared" si="32"/>
      </c>
      <c r="BA100" s="351">
        <f t="shared" si="32"/>
      </c>
      <c r="BB100" s="351">
        <f t="shared" si="32"/>
      </c>
      <c r="BC100" s="351">
        <f t="shared" si="32"/>
      </c>
      <c r="BD100" s="351">
        <f t="shared" si="30"/>
      </c>
      <c r="BE100" s="351">
        <f t="shared" si="30"/>
      </c>
    </row>
    <row r="101" spans="1:57" s="13" customFormat="1" ht="19.5" customHeight="1" thickBot="1">
      <c r="A101" s="626">
        <v>6</v>
      </c>
      <c r="B101" s="627" t="s">
        <v>340</v>
      </c>
      <c r="C101" s="628"/>
      <c r="D101" s="629" t="s">
        <v>333</v>
      </c>
      <c r="E101" s="629"/>
      <c r="F101" s="628"/>
      <c r="G101" s="630">
        <v>1.5</v>
      </c>
      <c r="H101" s="631">
        <f t="shared" si="37"/>
        <v>45</v>
      </c>
      <c r="I101" s="632">
        <v>18</v>
      </c>
      <c r="J101" s="633">
        <v>9</v>
      </c>
      <c r="K101" s="633"/>
      <c r="L101" s="633">
        <v>9</v>
      </c>
      <c r="M101" s="632">
        <f t="shared" si="38"/>
        <v>27</v>
      </c>
      <c r="N101" s="634"/>
      <c r="O101" s="634"/>
      <c r="P101" s="634"/>
      <c r="Q101" s="633"/>
      <c r="R101" s="633"/>
      <c r="S101" s="633"/>
      <c r="T101" s="633"/>
      <c r="U101" s="633"/>
      <c r="V101" s="633">
        <v>2</v>
      </c>
      <c r="W101" s="635"/>
      <c r="X101" s="635"/>
      <c r="Y101" s="636"/>
      <c r="AD101" s="13">
        <v>3</v>
      </c>
      <c r="AK101" s="351" t="s">
        <v>354</v>
      </c>
      <c r="AL101" s="349">
        <f>COUNTIF($D96:$D128,AL$9)</f>
        <v>0</v>
      </c>
      <c r="AM101" s="349">
        <f aca="true" t="shared" si="39" ref="AM101:AW101">COUNTIF($D96:$D128,AM$9)</f>
        <v>0</v>
      </c>
      <c r="AN101" s="349">
        <f t="shared" si="39"/>
        <v>0</v>
      </c>
      <c r="AO101" s="349">
        <v>1</v>
      </c>
      <c r="AP101" s="349">
        <v>1</v>
      </c>
      <c r="AQ101" s="349">
        <v>1</v>
      </c>
      <c r="AR101" s="349">
        <v>2</v>
      </c>
      <c r="AS101" s="349">
        <v>1</v>
      </c>
      <c r="AT101" s="349">
        <v>1</v>
      </c>
      <c r="AU101" s="349">
        <f t="shared" si="39"/>
        <v>0</v>
      </c>
      <c r="AV101" s="349">
        <f t="shared" si="39"/>
        <v>0</v>
      </c>
      <c r="AW101" s="349">
        <f t="shared" si="39"/>
        <v>0</v>
      </c>
      <c r="AZ101" s="351">
        <f t="shared" si="32"/>
      </c>
      <c r="BA101" s="351">
        <f t="shared" si="32"/>
      </c>
      <c r="BB101" s="351">
        <f t="shared" si="32"/>
      </c>
      <c r="BC101" s="351">
        <f t="shared" si="32"/>
      </c>
      <c r="BD101" s="351">
        <f t="shared" si="30"/>
      </c>
      <c r="BE101" s="351">
        <f t="shared" si="30"/>
      </c>
    </row>
    <row r="102" spans="1:57" s="13" customFormat="1" ht="19.5" customHeight="1" thickBot="1">
      <c r="A102" s="847" t="s">
        <v>289</v>
      </c>
      <c r="B102" s="848"/>
      <c r="C102" s="848"/>
      <c r="D102" s="848"/>
      <c r="E102" s="848"/>
      <c r="F102" s="848"/>
      <c r="G102" s="439">
        <f>SUM(G96:G101)</f>
        <v>10</v>
      </c>
      <c r="H102" s="439">
        <f>SUM(H96:H101)</f>
        <v>300</v>
      </c>
      <c r="I102" s="439">
        <f>SUM(I96:I101)</f>
        <v>120</v>
      </c>
      <c r="J102" s="439">
        <f>SUM(J96:J101)</f>
        <v>95</v>
      </c>
      <c r="K102" s="439">
        <f>SUM(K96:K100)</f>
        <v>0</v>
      </c>
      <c r="L102" s="439">
        <f>SUM(L96:L101)</f>
        <v>25</v>
      </c>
      <c r="M102" s="439">
        <f>SUM(M96:M101)</f>
        <v>180</v>
      </c>
      <c r="N102" s="439"/>
      <c r="O102" s="439"/>
      <c r="P102" s="439"/>
      <c r="Q102" s="439">
        <f>SUM(Q96:Q100)</f>
        <v>1</v>
      </c>
      <c r="R102" s="439">
        <f>SUM(R96:R100)</f>
        <v>2</v>
      </c>
      <c r="S102" s="439">
        <f>SUM(S96:S100)</f>
        <v>2</v>
      </c>
      <c r="T102" s="439">
        <f>SUM(T96:T100)</f>
        <v>3</v>
      </c>
      <c r="U102" s="439">
        <f>SUM(U96:U100)</f>
        <v>2</v>
      </c>
      <c r="V102" s="439" t="s">
        <v>290</v>
      </c>
      <c r="W102" s="440"/>
      <c r="X102" s="441"/>
      <c r="Y102" s="442"/>
      <c r="AK102" s="351" t="s">
        <v>355</v>
      </c>
      <c r="AL102" s="349"/>
      <c r="AM102" s="349"/>
      <c r="AN102" s="349"/>
      <c r="AO102" s="349"/>
      <c r="AP102" s="349"/>
      <c r="AQ102" s="349"/>
      <c r="AR102" s="349"/>
      <c r="AS102" s="349"/>
      <c r="AT102" s="349"/>
      <c r="AU102" s="349"/>
      <c r="AV102" s="349"/>
      <c r="AW102" s="349"/>
      <c r="AZ102" s="351"/>
      <c r="BA102" s="351"/>
      <c r="BB102" s="351"/>
      <c r="BC102" s="351"/>
      <c r="BD102" s="351"/>
      <c r="BE102" s="351"/>
    </row>
    <row r="103" spans="1:57" s="13" customFormat="1" ht="15.75" customHeight="1">
      <c r="A103" s="431" t="s">
        <v>291</v>
      </c>
      <c r="B103" s="432" t="s">
        <v>292</v>
      </c>
      <c r="C103" s="136"/>
      <c r="D103" s="366">
        <v>3</v>
      </c>
      <c r="E103" s="366"/>
      <c r="F103" s="433"/>
      <c r="G103" s="434">
        <v>1</v>
      </c>
      <c r="H103" s="434">
        <f>G103*30</f>
        <v>30</v>
      </c>
      <c r="I103" s="367">
        <f>J103+K103+L103</f>
        <v>14</v>
      </c>
      <c r="J103" s="367">
        <v>10</v>
      </c>
      <c r="K103" s="367"/>
      <c r="L103" s="367">
        <v>4</v>
      </c>
      <c r="M103" s="367">
        <f>H103-I103</f>
        <v>16</v>
      </c>
      <c r="N103" s="136"/>
      <c r="O103" s="136"/>
      <c r="P103" s="136"/>
      <c r="Q103" s="367">
        <v>1</v>
      </c>
      <c r="R103" s="367"/>
      <c r="S103" s="367"/>
      <c r="T103" s="435"/>
      <c r="U103" s="367"/>
      <c r="V103" s="367"/>
      <c r="W103" s="136"/>
      <c r="X103" s="436"/>
      <c r="Y103" s="437"/>
      <c r="AK103" s="351" t="s">
        <v>356</v>
      </c>
      <c r="AL103" s="349"/>
      <c r="AM103" s="349"/>
      <c r="AN103" s="349"/>
      <c r="AO103" s="349"/>
      <c r="AP103" s="349"/>
      <c r="AQ103" s="349"/>
      <c r="AR103" s="349"/>
      <c r="AS103" s="349"/>
      <c r="AT103" s="349"/>
      <c r="AU103" s="349"/>
      <c r="AV103" s="349"/>
      <c r="AW103" s="349"/>
      <c r="AZ103" s="351">
        <f t="shared" si="32"/>
      </c>
      <c r="BA103" s="351">
        <f t="shared" si="32"/>
      </c>
      <c r="BB103" s="351">
        <f t="shared" si="32"/>
      </c>
      <c r="BC103" s="351" t="str">
        <f t="shared" si="32"/>
        <v>так</v>
      </c>
      <c r="BD103" s="351">
        <f t="shared" si="30"/>
      </c>
      <c r="BE103" s="351">
        <f t="shared" si="30"/>
      </c>
    </row>
    <row r="104" spans="1:57" s="13" customFormat="1" ht="15.75" customHeight="1">
      <c r="A104" s="438" t="s">
        <v>293</v>
      </c>
      <c r="B104" s="343" t="s">
        <v>294</v>
      </c>
      <c r="C104" s="128"/>
      <c r="D104" s="365">
        <v>3</v>
      </c>
      <c r="E104" s="365"/>
      <c r="F104" s="424"/>
      <c r="G104" s="425">
        <v>1</v>
      </c>
      <c r="H104" s="425">
        <f>G104*30</f>
        <v>30</v>
      </c>
      <c r="I104" s="172">
        <f>J104+K104+L104</f>
        <v>14</v>
      </c>
      <c r="J104" s="172">
        <v>10</v>
      </c>
      <c r="K104" s="172"/>
      <c r="L104" s="172">
        <v>4</v>
      </c>
      <c r="M104" s="172">
        <f>H104-I104</f>
        <v>16</v>
      </c>
      <c r="N104" s="128"/>
      <c r="O104" s="128"/>
      <c r="P104" s="128"/>
      <c r="Q104" s="172">
        <v>1</v>
      </c>
      <c r="R104" s="172"/>
      <c r="S104" s="172"/>
      <c r="T104" s="426"/>
      <c r="U104" s="172"/>
      <c r="V104" s="172"/>
      <c r="W104" s="128"/>
      <c r="X104" s="128"/>
      <c r="Y104" s="138"/>
      <c r="AZ104" s="351">
        <f t="shared" si="32"/>
      </c>
      <c r="BA104" s="351">
        <f t="shared" si="32"/>
      </c>
      <c r="BB104" s="351">
        <f t="shared" si="32"/>
      </c>
      <c r="BC104" s="351" t="str">
        <f t="shared" si="32"/>
        <v>так</v>
      </c>
      <c r="BD104" s="351">
        <f t="shared" si="30"/>
      </c>
      <c r="BE104" s="351">
        <f t="shared" si="30"/>
      </c>
    </row>
    <row r="105" spans="1:57" s="13" customFormat="1" ht="15.75" customHeight="1">
      <c r="A105" s="438" t="s">
        <v>295</v>
      </c>
      <c r="B105" s="427" t="s">
        <v>296</v>
      </c>
      <c r="C105" s="637"/>
      <c r="D105" s="172" t="s">
        <v>332</v>
      </c>
      <c r="E105" s="172"/>
      <c r="F105" s="638"/>
      <c r="G105" s="172">
        <v>1.5</v>
      </c>
      <c r="H105" s="172">
        <v>45</v>
      </c>
      <c r="I105" s="172">
        <v>16</v>
      </c>
      <c r="J105" s="172">
        <v>16</v>
      </c>
      <c r="K105" s="172"/>
      <c r="L105" s="172"/>
      <c r="M105" s="172">
        <v>29</v>
      </c>
      <c r="N105" s="637"/>
      <c r="O105" s="637"/>
      <c r="P105" s="637"/>
      <c r="Q105" s="172"/>
      <c r="R105" s="172"/>
      <c r="S105" s="639"/>
      <c r="T105" s="639"/>
      <c r="U105" s="172">
        <v>2</v>
      </c>
      <c r="V105" s="172"/>
      <c r="W105" s="128"/>
      <c r="X105" s="128"/>
      <c r="Y105" s="138"/>
      <c r="AZ105" s="351">
        <f t="shared" si="32"/>
      </c>
      <c r="BA105" s="351">
        <f t="shared" si="32"/>
      </c>
      <c r="BB105" s="351">
        <f t="shared" si="32"/>
      </c>
      <c r="BC105" s="351">
        <f t="shared" si="32"/>
      </c>
      <c r="BD105" s="351">
        <f t="shared" si="30"/>
      </c>
      <c r="BE105" s="351">
        <f t="shared" si="30"/>
      </c>
    </row>
    <row r="106" spans="1:57" s="13" customFormat="1" ht="15.75" customHeight="1">
      <c r="A106" s="438" t="s">
        <v>297</v>
      </c>
      <c r="B106" s="428" t="s">
        <v>298</v>
      </c>
      <c r="C106" s="639"/>
      <c r="D106" s="172" t="s">
        <v>329</v>
      </c>
      <c r="E106" s="172"/>
      <c r="F106" s="639"/>
      <c r="G106" s="172">
        <v>1.5</v>
      </c>
      <c r="H106" s="172">
        <v>45</v>
      </c>
      <c r="I106" s="172">
        <v>16</v>
      </c>
      <c r="J106" s="172">
        <v>16</v>
      </c>
      <c r="K106" s="172"/>
      <c r="L106" s="172"/>
      <c r="M106" s="172">
        <v>29</v>
      </c>
      <c r="N106" s="639"/>
      <c r="O106" s="639"/>
      <c r="P106" s="639"/>
      <c r="Q106" s="172"/>
      <c r="R106" s="172">
        <v>2</v>
      </c>
      <c r="S106" s="172"/>
      <c r="T106" s="172"/>
      <c r="U106" s="172"/>
      <c r="V106" s="172"/>
      <c r="W106" s="128"/>
      <c r="X106" s="128"/>
      <c r="Y106" s="138"/>
      <c r="AZ106" s="351">
        <f t="shared" si="32"/>
      </c>
      <c r="BA106" s="351">
        <f t="shared" si="32"/>
      </c>
      <c r="BB106" s="351">
        <f t="shared" si="32"/>
      </c>
      <c r="BC106" s="351">
        <f t="shared" si="32"/>
      </c>
      <c r="BD106" s="351" t="str">
        <f t="shared" si="30"/>
        <v>так</v>
      </c>
      <c r="BE106" s="351">
        <f t="shared" si="30"/>
      </c>
    </row>
    <row r="107" spans="1:57" s="13" customFormat="1" ht="15.75" customHeight="1">
      <c r="A107" s="438" t="s">
        <v>299</v>
      </c>
      <c r="B107" s="429" t="s">
        <v>300</v>
      </c>
      <c r="C107" s="639"/>
      <c r="D107" s="172"/>
      <c r="E107" s="172"/>
      <c r="F107" s="639"/>
      <c r="G107" s="425">
        <f>6.5+G113</f>
        <v>8</v>
      </c>
      <c r="H107" s="425">
        <f>195+H113</f>
        <v>240</v>
      </c>
      <c r="I107" s="425">
        <f>78+I113</f>
        <v>96</v>
      </c>
      <c r="J107" s="425"/>
      <c r="K107" s="425"/>
      <c r="L107" s="425">
        <f>78+L113</f>
        <v>96</v>
      </c>
      <c r="M107" s="425">
        <f>117+M113</f>
        <v>144</v>
      </c>
      <c r="N107" s="639"/>
      <c r="O107" s="639"/>
      <c r="P107" s="639"/>
      <c r="Q107" s="172"/>
      <c r="R107" s="172"/>
      <c r="S107" s="172"/>
      <c r="T107" s="172"/>
      <c r="U107" s="172"/>
      <c r="V107" s="639"/>
      <c r="W107" s="128"/>
      <c r="X107" s="128"/>
      <c r="Y107" s="138"/>
      <c r="AZ107" s="351">
        <f t="shared" si="32"/>
      </c>
      <c r="BA107" s="351">
        <f t="shared" si="32"/>
      </c>
      <c r="BB107" s="351">
        <f t="shared" si="32"/>
      </c>
      <c r="BC107" s="351">
        <f t="shared" si="32"/>
      </c>
      <c r="BD107" s="351">
        <f t="shared" si="30"/>
      </c>
      <c r="BE107" s="351">
        <f t="shared" si="30"/>
      </c>
    </row>
    <row r="108" spans="1:57" s="13" customFormat="1" ht="15.75" customHeight="1">
      <c r="A108" s="438" t="s">
        <v>301</v>
      </c>
      <c r="B108" s="430" t="s">
        <v>300</v>
      </c>
      <c r="C108" s="639"/>
      <c r="D108" s="172">
        <v>3</v>
      </c>
      <c r="E108" s="172"/>
      <c r="F108" s="639"/>
      <c r="G108" s="172">
        <v>1</v>
      </c>
      <c r="H108" s="172">
        <v>30</v>
      </c>
      <c r="I108" s="172">
        <v>14</v>
      </c>
      <c r="J108" s="172"/>
      <c r="K108" s="172"/>
      <c r="L108" s="172">
        <v>14</v>
      </c>
      <c r="M108" s="172">
        <v>16</v>
      </c>
      <c r="N108" s="639"/>
      <c r="O108" s="639"/>
      <c r="P108" s="639"/>
      <c r="Q108" s="172">
        <v>1</v>
      </c>
      <c r="R108" s="172"/>
      <c r="S108" s="172"/>
      <c r="T108" s="172"/>
      <c r="U108" s="172"/>
      <c r="V108" s="172"/>
      <c r="W108" s="128"/>
      <c r="X108" s="128"/>
      <c r="Y108" s="138"/>
      <c r="AZ108" s="351">
        <f t="shared" si="32"/>
      </c>
      <c r="BA108" s="351">
        <f t="shared" si="32"/>
      </c>
      <c r="BB108" s="351">
        <f t="shared" si="32"/>
      </c>
      <c r="BC108" s="351" t="str">
        <f t="shared" si="32"/>
        <v>так</v>
      </c>
      <c r="BD108" s="351">
        <f t="shared" si="30"/>
      </c>
      <c r="BE108" s="351">
        <f t="shared" si="30"/>
      </c>
    </row>
    <row r="109" spans="1:57" s="13" customFormat="1" ht="15.75" customHeight="1">
      <c r="A109" s="438" t="s">
        <v>302</v>
      </c>
      <c r="B109" s="430" t="s">
        <v>300</v>
      </c>
      <c r="C109" s="639"/>
      <c r="D109" s="172"/>
      <c r="E109" s="172"/>
      <c r="F109" s="639"/>
      <c r="G109" s="172">
        <v>1.5</v>
      </c>
      <c r="H109" s="172">
        <v>45</v>
      </c>
      <c r="I109" s="172">
        <v>16</v>
      </c>
      <c r="J109" s="172"/>
      <c r="K109" s="172"/>
      <c r="L109" s="172">
        <v>16</v>
      </c>
      <c r="M109" s="172">
        <v>29</v>
      </c>
      <c r="N109" s="639"/>
      <c r="O109" s="639"/>
      <c r="P109" s="639"/>
      <c r="Q109" s="172"/>
      <c r="R109" s="172">
        <v>2</v>
      </c>
      <c r="S109" s="172"/>
      <c r="T109" s="172"/>
      <c r="U109" s="172"/>
      <c r="V109" s="172"/>
      <c r="W109" s="128"/>
      <c r="X109" s="128"/>
      <c r="Y109" s="138"/>
      <c r="AZ109" s="351">
        <f t="shared" si="32"/>
      </c>
      <c r="BA109" s="351">
        <f t="shared" si="32"/>
      </c>
      <c r="BB109" s="351">
        <f t="shared" si="32"/>
      </c>
      <c r="BC109" s="351">
        <f t="shared" si="32"/>
      </c>
      <c r="BD109" s="351" t="str">
        <f t="shared" si="30"/>
        <v>так</v>
      </c>
      <c r="BE109" s="351">
        <f t="shared" si="30"/>
      </c>
    </row>
    <row r="110" spans="1:57" s="13" customFormat="1" ht="15.75" customHeight="1">
      <c r="A110" s="438" t="s">
        <v>303</v>
      </c>
      <c r="B110" s="430" t="s">
        <v>300</v>
      </c>
      <c r="C110" s="639"/>
      <c r="D110" s="172" t="s">
        <v>331</v>
      </c>
      <c r="E110" s="172"/>
      <c r="F110" s="639"/>
      <c r="G110" s="172">
        <v>1.5</v>
      </c>
      <c r="H110" s="172">
        <v>45</v>
      </c>
      <c r="I110" s="172">
        <v>16</v>
      </c>
      <c r="J110" s="172"/>
      <c r="K110" s="172"/>
      <c r="L110" s="172">
        <v>16</v>
      </c>
      <c r="M110" s="172">
        <f>H110-I110</f>
        <v>29</v>
      </c>
      <c r="N110" s="639"/>
      <c r="O110" s="639"/>
      <c r="P110" s="639"/>
      <c r="Q110" s="172"/>
      <c r="R110" s="172"/>
      <c r="S110" s="172">
        <v>2</v>
      </c>
      <c r="T110" s="172"/>
      <c r="U110" s="172"/>
      <c r="V110" s="172"/>
      <c r="W110" s="128"/>
      <c r="X110" s="128"/>
      <c r="Y110" s="138"/>
      <c r="AZ110" s="351">
        <f t="shared" si="32"/>
      </c>
      <c r="BA110" s="351">
        <f t="shared" si="32"/>
      </c>
      <c r="BB110" s="351">
        <f t="shared" si="32"/>
      </c>
      <c r="BC110" s="351">
        <f t="shared" si="32"/>
      </c>
      <c r="BD110" s="351">
        <f t="shared" si="30"/>
      </c>
      <c r="BE110" s="351" t="str">
        <f t="shared" si="30"/>
        <v>так</v>
      </c>
    </row>
    <row r="111" spans="1:57" s="13" customFormat="1" ht="15.75" customHeight="1">
      <c r="A111" s="438" t="s">
        <v>304</v>
      </c>
      <c r="B111" s="430" t="s">
        <v>300</v>
      </c>
      <c r="C111" s="639"/>
      <c r="D111" s="172">
        <v>5</v>
      </c>
      <c r="E111" s="172"/>
      <c r="F111" s="639"/>
      <c r="G111" s="172">
        <v>1.5</v>
      </c>
      <c r="H111" s="172">
        <v>45</v>
      </c>
      <c r="I111" s="172">
        <v>20</v>
      </c>
      <c r="J111" s="172"/>
      <c r="K111" s="172"/>
      <c r="L111" s="172">
        <v>20</v>
      </c>
      <c r="M111" s="172">
        <v>25</v>
      </c>
      <c r="N111" s="639"/>
      <c r="O111" s="639"/>
      <c r="P111" s="639"/>
      <c r="Q111" s="172"/>
      <c r="R111" s="172"/>
      <c r="S111" s="172"/>
      <c r="T111" s="172">
        <v>1.5</v>
      </c>
      <c r="U111" s="172"/>
      <c r="V111" s="172"/>
      <c r="W111" s="128"/>
      <c r="X111" s="128"/>
      <c r="Y111" s="138"/>
      <c r="AZ111" s="351">
        <f t="shared" si="32"/>
      </c>
      <c r="BA111" s="351">
        <f t="shared" si="32"/>
      </c>
      <c r="BB111" s="351">
        <f t="shared" si="32"/>
      </c>
      <c r="BC111" s="351">
        <f t="shared" si="32"/>
      </c>
      <c r="BD111" s="351">
        <f t="shared" si="30"/>
      </c>
      <c r="BE111" s="351">
        <f t="shared" si="30"/>
      </c>
    </row>
    <row r="112" spans="1:57" s="13" customFormat="1" ht="15.75" customHeight="1">
      <c r="A112" s="438" t="s">
        <v>305</v>
      </c>
      <c r="B112" s="430" t="s">
        <v>300</v>
      </c>
      <c r="C112" s="639"/>
      <c r="D112" s="172"/>
      <c r="E112" s="172"/>
      <c r="F112" s="639"/>
      <c r="G112" s="172">
        <v>1.5</v>
      </c>
      <c r="H112" s="172">
        <v>45</v>
      </c>
      <c r="I112" s="172">
        <v>16</v>
      </c>
      <c r="J112" s="172"/>
      <c r="K112" s="172"/>
      <c r="L112" s="172">
        <v>16</v>
      </c>
      <c r="M112" s="172">
        <v>29</v>
      </c>
      <c r="N112" s="639"/>
      <c r="O112" s="639"/>
      <c r="P112" s="639"/>
      <c r="Q112" s="172"/>
      <c r="R112" s="172"/>
      <c r="S112" s="172"/>
      <c r="T112" s="172"/>
      <c r="U112" s="172">
        <v>2</v>
      </c>
      <c r="V112" s="172"/>
      <c r="W112" s="128"/>
      <c r="X112" s="128"/>
      <c r="Y112" s="138"/>
      <c r="AZ112" s="351">
        <f t="shared" si="32"/>
      </c>
      <c r="BA112" s="351">
        <f t="shared" si="32"/>
      </c>
      <c r="BB112" s="351">
        <f t="shared" si="32"/>
      </c>
      <c r="BC112" s="351">
        <f t="shared" si="32"/>
      </c>
      <c r="BD112" s="351">
        <f t="shared" si="30"/>
      </c>
      <c r="BE112" s="351">
        <f t="shared" si="30"/>
      </c>
    </row>
    <row r="113" spans="1:57" s="13" customFormat="1" ht="15.75" customHeight="1">
      <c r="A113" s="438" t="s">
        <v>306</v>
      </c>
      <c r="B113" s="430" t="s">
        <v>300</v>
      </c>
      <c r="C113" s="639"/>
      <c r="D113" s="172" t="s">
        <v>333</v>
      </c>
      <c r="E113" s="172"/>
      <c r="F113" s="639"/>
      <c r="G113" s="172">
        <v>1.5</v>
      </c>
      <c r="H113" s="172">
        <v>45</v>
      </c>
      <c r="I113" s="172">
        <v>18</v>
      </c>
      <c r="J113" s="172"/>
      <c r="K113" s="172"/>
      <c r="L113" s="172">
        <v>18</v>
      </c>
      <c r="M113" s="172">
        <v>27</v>
      </c>
      <c r="N113" s="639"/>
      <c r="O113" s="639"/>
      <c r="P113" s="639"/>
      <c r="Q113" s="172"/>
      <c r="R113" s="172"/>
      <c r="S113" s="172"/>
      <c r="T113" s="172"/>
      <c r="U113" s="172"/>
      <c r="V113" s="172">
        <v>2</v>
      </c>
      <c r="W113" s="128"/>
      <c r="X113" s="128"/>
      <c r="Y113" s="138"/>
      <c r="AZ113" s="351">
        <f t="shared" si="32"/>
      </c>
      <c r="BA113" s="351">
        <f t="shared" si="32"/>
      </c>
      <c r="BB113" s="351">
        <f t="shared" si="32"/>
      </c>
      <c r="BC113" s="351">
        <f t="shared" si="32"/>
      </c>
      <c r="BD113" s="351">
        <f t="shared" si="30"/>
      </c>
      <c r="BE113" s="351">
        <f t="shared" si="30"/>
      </c>
    </row>
    <row r="114" spans="1:57" s="13" customFormat="1" ht="15.75" customHeight="1">
      <c r="A114" s="438" t="s">
        <v>307</v>
      </c>
      <c r="B114" s="427" t="s">
        <v>308</v>
      </c>
      <c r="C114" s="637"/>
      <c r="D114" s="172" t="s">
        <v>331</v>
      </c>
      <c r="E114" s="172"/>
      <c r="F114" s="640"/>
      <c r="G114" s="172">
        <v>1.5</v>
      </c>
      <c r="H114" s="172">
        <f>G114*30</f>
        <v>45</v>
      </c>
      <c r="I114" s="172">
        <v>16</v>
      </c>
      <c r="J114" s="172">
        <v>16</v>
      </c>
      <c r="K114" s="172"/>
      <c r="L114" s="172"/>
      <c r="M114" s="172">
        <f>H114-I114</f>
        <v>29</v>
      </c>
      <c r="N114" s="637"/>
      <c r="O114" s="637"/>
      <c r="P114" s="637"/>
      <c r="Q114" s="172"/>
      <c r="R114" s="172"/>
      <c r="S114" s="172">
        <v>2</v>
      </c>
      <c r="T114" s="172"/>
      <c r="U114" s="172"/>
      <c r="V114" s="172"/>
      <c r="W114" s="128"/>
      <c r="X114" s="128"/>
      <c r="Y114" s="138"/>
      <c r="AZ114" s="351">
        <f t="shared" si="32"/>
      </c>
      <c r="BA114" s="351">
        <f t="shared" si="32"/>
      </c>
      <c r="BB114" s="351">
        <f t="shared" si="32"/>
      </c>
      <c r="BC114" s="351">
        <f t="shared" si="32"/>
      </c>
      <c r="BD114" s="351">
        <f t="shared" si="30"/>
      </c>
      <c r="BE114" s="351" t="str">
        <f t="shared" si="30"/>
        <v>так</v>
      </c>
    </row>
    <row r="115" spans="1:57" s="13" customFormat="1" ht="15.75" customHeight="1">
      <c r="A115" s="438" t="s">
        <v>309</v>
      </c>
      <c r="B115" s="641" t="s">
        <v>310</v>
      </c>
      <c r="C115" s="365"/>
      <c r="D115" s="365" t="s">
        <v>332</v>
      </c>
      <c r="E115" s="365"/>
      <c r="F115" s="365"/>
      <c r="G115" s="642">
        <v>1.5</v>
      </c>
      <c r="H115" s="425">
        <f>G115*30</f>
        <v>45</v>
      </c>
      <c r="I115" s="172">
        <v>27</v>
      </c>
      <c r="J115" s="172">
        <v>16</v>
      </c>
      <c r="K115" s="172"/>
      <c r="L115" s="172"/>
      <c r="M115" s="172">
        <v>29</v>
      </c>
      <c r="N115" s="365"/>
      <c r="O115" s="365"/>
      <c r="P115" s="365"/>
      <c r="Q115" s="172"/>
      <c r="R115" s="172"/>
      <c r="S115" s="172"/>
      <c r="T115" s="426"/>
      <c r="U115" s="426">
        <v>1.5</v>
      </c>
      <c r="V115" s="172"/>
      <c r="W115" s="128"/>
      <c r="X115" s="128"/>
      <c r="Y115" s="138"/>
      <c r="AZ115" s="351">
        <f t="shared" si="32"/>
      </c>
      <c r="BA115" s="351">
        <f t="shared" si="32"/>
      </c>
      <c r="BB115" s="351">
        <f t="shared" si="32"/>
      </c>
      <c r="BC115" s="351">
        <f t="shared" si="32"/>
      </c>
      <c r="BD115" s="351">
        <f t="shared" si="30"/>
      </c>
      <c r="BE115" s="351">
        <f t="shared" si="30"/>
      </c>
    </row>
    <row r="116" spans="1:57" s="13" customFormat="1" ht="15.75" customHeight="1">
      <c r="A116" s="438" t="s">
        <v>311</v>
      </c>
      <c r="B116" s="427" t="s">
        <v>121</v>
      </c>
      <c r="C116" s="637"/>
      <c r="D116" s="172">
        <v>5</v>
      </c>
      <c r="E116" s="172"/>
      <c r="F116" s="172"/>
      <c r="G116" s="172">
        <v>1.5</v>
      </c>
      <c r="H116" s="172">
        <v>45</v>
      </c>
      <c r="I116" s="172">
        <v>20</v>
      </c>
      <c r="J116" s="172">
        <v>14</v>
      </c>
      <c r="K116" s="172"/>
      <c r="L116" s="172">
        <v>6</v>
      </c>
      <c r="M116" s="172">
        <v>25</v>
      </c>
      <c r="N116" s="637"/>
      <c r="O116" s="637"/>
      <c r="P116" s="637"/>
      <c r="Q116" s="172"/>
      <c r="R116" s="172"/>
      <c r="S116" s="172"/>
      <c r="T116" s="172">
        <v>1.5</v>
      </c>
      <c r="U116" s="172"/>
      <c r="V116" s="172"/>
      <c r="W116" s="128"/>
      <c r="X116" s="128"/>
      <c r="Y116" s="138"/>
      <c r="AZ116" s="351">
        <f t="shared" si="32"/>
      </c>
      <c r="BA116" s="351">
        <f t="shared" si="32"/>
      </c>
      <c r="BB116" s="351">
        <f t="shared" si="32"/>
      </c>
      <c r="BC116" s="351">
        <f t="shared" si="32"/>
      </c>
      <c r="BD116" s="351">
        <f t="shared" si="30"/>
      </c>
      <c r="BE116" s="351">
        <f t="shared" si="30"/>
      </c>
    </row>
    <row r="117" spans="1:57" s="13" customFormat="1" ht="15.75" customHeight="1">
      <c r="A117" s="438" t="s">
        <v>312</v>
      </c>
      <c r="B117" s="643" t="s">
        <v>48</v>
      </c>
      <c r="C117" s="637"/>
      <c r="D117" s="172">
        <v>5</v>
      </c>
      <c r="E117" s="172"/>
      <c r="F117" s="172"/>
      <c r="G117" s="172">
        <v>1.5</v>
      </c>
      <c r="H117" s="172">
        <v>45</v>
      </c>
      <c r="I117" s="172">
        <v>20</v>
      </c>
      <c r="J117" s="172">
        <v>14</v>
      </c>
      <c r="K117" s="172"/>
      <c r="L117" s="172">
        <v>6</v>
      </c>
      <c r="M117" s="172">
        <v>25</v>
      </c>
      <c r="N117" s="637"/>
      <c r="O117" s="637"/>
      <c r="P117" s="637"/>
      <c r="Q117" s="172"/>
      <c r="R117" s="172"/>
      <c r="S117" s="172"/>
      <c r="T117" s="172">
        <v>1.5</v>
      </c>
      <c r="U117" s="172"/>
      <c r="V117" s="172"/>
      <c r="W117" s="128"/>
      <c r="X117" s="128"/>
      <c r="Y117" s="138"/>
      <c r="AZ117" s="351">
        <f t="shared" si="32"/>
      </c>
      <c r="BA117" s="351">
        <f t="shared" si="32"/>
      </c>
      <c r="BB117" s="351">
        <f t="shared" si="32"/>
      </c>
      <c r="BC117" s="351">
        <f t="shared" si="32"/>
      </c>
      <c r="BD117" s="351">
        <f t="shared" si="30"/>
      </c>
      <c r="BE117" s="351">
        <f t="shared" si="30"/>
      </c>
    </row>
    <row r="118" spans="1:57" s="13" customFormat="1" ht="15.75" customHeight="1">
      <c r="A118" s="438" t="s">
        <v>313</v>
      </c>
      <c r="B118" s="643" t="s">
        <v>314</v>
      </c>
      <c r="C118" s="637"/>
      <c r="D118" s="172">
        <v>5</v>
      </c>
      <c r="E118" s="172"/>
      <c r="F118" s="172"/>
      <c r="G118" s="172">
        <v>1.5</v>
      </c>
      <c r="H118" s="172">
        <v>45</v>
      </c>
      <c r="I118" s="172">
        <v>20</v>
      </c>
      <c r="J118" s="172">
        <v>14</v>
      </c>
      <c r="K118" s="172"/>
      <c r="L118" s="172">
        <v>6</v>
      </c>
      <c r="M118" s="172">
        <v>25</v>
      </c>
      <c r="N118" s="637"/>
      <c r="O118" s="637"/>
      <c r="P118" s="637"/>
      <c r="Q118" s="172"/>
      <c r="R118" s="172"/>
      <c r="S118" s="172"/>
      <c r="T118" s="172">
        <v>1.5</v>
      </c>
      <c r="U118" s="639"/>
      <c r="V118" s="639"/>
      <c r="W118" s="128"/>
      <c r="X118" s="128"/>
      <c r="Y118" s="138"/>
      <c r="AZ118" s="351">
        <f t="shared" si="32"/>
      </c>
      <c r="BA118" s="351">
        <f t="shared" si="32"/>
      </c>
      <c r="BB118" s="351">
        <f t="shared" si="32"/>
      </c>
      <c r="BC118" s="351">
        <f t="shared" si="32"/>
      </c>
      <c r="BD118" s="351">
        <f t="shared" si="30"/>
      </c>
      <c r="BE118" s="351">
        <f t="shared" si="30"/>
      </c>
    </row>
    <row r="119" spans="1:57" s="13" customFormat="1" ht="15.75" customHeight="1">
      <c r="A119" s="438" t="s">
        <v>315</v>
      </c>
      <c r="B119" s="643" t="s">
        <v>235</v>
      </c>
      <c r="C119" s="637"/>
      <c r="D119" s="172" t="s">
        <v>331</v>
      </c>
      <c r="E119" s="172"/>
      <c r="F119" s="638"/>
      <c r="G119" s="172">
        <v>1.5</v>
      </c>
      <c r="H119" s="172">
        <f>30*G119</f>
        <v>45</v>
      </c>
      <c r="I119" s="172">
        <v>16</v>
      </c>
      <c r="J119" s="172">
        <v>16</v>
      </c>
      <c r="K119" s="172"/>
      <c r="L119" s="172"/>
      <c r="M119" s="172">
        <v>29</v>
      </c>
      <c r="N119" s="637"/>
      <c r="O119" s="637"/>
      <c r="P119" s="637"/>
      <c r="Q119" s="172"/>
      <c r="R119" s="172"/>
      <c r="S119" s="172">
        <v>2</v>
      </c>
      <c r="T119" s="172"/>
      <c r="U119" s="172"/>
      <c r="V119" s="172"/>
      <c r="W119" s="128"/>
      <c r="X119" s="128"/>
      <c r="Y119" s="138"/>
      <c r="AZ119" s="351">
        <f t="shared" si="32"/>
      </c>
      <c r="BA119" s="351">
        <f t="shared" si="32"/>
      </c>
      <c r="BB119" s="351">
        <f t="shared" si="32"/>
      </c>
      <c r="BC119" s="351">
        <f t="shared" si="32"/>
      </c>
      <c r="BD119" s="351">
        <f t="shared" si="30"/>
      </c>
      <c r="BE119" s="351" t="str">
        <f t="shared" si="30"/>
        <v>так</v>
      </c>
    </row>
    <row r="120" spans="1:57" s="13" customFormat="1" ht="15.75" customHeight="1">
      <c r="A120" s="438" t="s">
        <v>316</v>
      </c>
      <c r="B120" s="643" t="s">
        <v>234</v>
      </c>
      <c r="C120" s="637"/>
      <c r="D120" s="172" t="s">
        <v>333</v>
      </c>
      <c r="E120" s="172"/>
      <c r="F120" s="638"/>
      <c r="G120" s="172">
        <v>1.5</v>
      </c>
      <c r="H120" s="172">
        <v>45</v>
      </c>
      <c r="I120" s="172">
        <v>18</v>
      </c>
      <c r="J120" s="172">
        <v>9</v>
      </c>
      <c r="K120" s="172"/>
      <c r="L120" s="172">
        <v>9</v>
      </c>
      <c r="M120" s="172">
        <v>27</v>
      </c>
      <c r="N120" s="637"/>
      <c r="O120" s="637"/>
      <c r="P120" s="637"/>
      <c r="Q120" s="172"/>
      <c r="R120" s="172"/>
      <c r="S120" s="172"/>
      <c r="T120" s="172"/>
      <c r="U120" s="172"/>
      <c r="V120" s="172">
        <v>2</v>
      </c>
      <c r="W120" s="128"/>
      <c r="X120" s="128"/>
      <c r="Y120" s="138"/>
      <c r="AZ120" s="351">
        <f t="shared" si="32"/>
      </c>
      <c r="BA120" s="351">
        <f t="shared" si="32"/>
      </c>
      <c r="BB120" s="351">
        <f t="shared" si="32"/>
      </c>
      <c r="BC120" s="351">
        <f t="shared" si="32"/>
      </c>
      <c r="BD120" s="351">
        <f t="shared" si="30"/>
      </c>
      <c r="BE120" s="351">
        <f t="shared" si="30"/>
      </c>
    </row>
    <row r="121" spans="1:57" s="13" customFormat="1" ht="15.75" customHeight="1">
      <c r="A121" s="438" t="s">
        <v>317</v>
      </c>
      <c r="B121" s="644" t="s">
        <v>318</v>
      </c>
      <c r="C121" s="645"/>
      <c r="D121" s="646" t="s">
        <v>333</v>
      </c>
      <c r="E121" s="646"/>
      <c r="F121" s="647"/>
      <c r="G121" s="646">
        <v>1.5</v>
      </c>
      <c r="H121" s="646">
        <v>45</v>
      </c>
      <c r="I121" s="646">
        <v>18</v>
      </c>
      <c r="J121" s="646">
        <v>9</v>
      </c>
      <c r="K121" s="646"/>
      <c r="L121" s="646">
        <v>9</v>
      </c>
      <c r="M121" s="646">
        <v>27</v>
      </c>
      <c r="N121" s="645"/>
      <c r="O121" s="645"/>
      <c r="P121" s="645"/>
      <c r="Q121" s="646"/>
      <c r="R121" s="646"/>
      <c r="S121" s="646"/>
      <c r="T121" s="646"/>
      <c r="U121" s="646"/>
      <c r="V121" s="646">
        <v>2</v>
      </c>
      <c r="W121" s="262"/>
      <c r="X121" s="262"/>
      <c r="Y121" s="275"/>
      <c r="AZ121" s="351">
        <f t="shared" si="32"/>
      </c>
      <c r="BA121" s="351">
        <f t="shared" si="32"/>
      </c>
      <c r="BB121" s="351">
        <f t="shared" si="32"/>
      </c>
      <c r="BC121" s="351">
        <f t="shared" si="32"/>
      </c>
      <c r="BD121" s="351">
        <f t="shared" si="30"/>
      </c>
      <c r="BE121" s="351">
        <f t="shared" si="30"/>
      </c>
    </row>
    <row r="122" spans="1:57" s="13" customFormat="1" ht="15.75" customHeight="1">
      <c r="A122" s="648" t="s">
        <v>319</v>
      </c>
      <c r="B122" s="343" t="s">
        <v>61</v>
      </c>
      <c r="C122" s="128"/>
      <c r="D122" s="128" t="s">
        <v>333</v>
      </c>
      <c r="E122" s="128"/>
      <c r="F122" s="649"/>
      <c r="G122" s="172">
        <v>1.5</v>
      </c>
      <c r="H122" s="172">
        <v>45</v>
      </c>
      <c r="I122" s="172">
        <v>18</v>
      </c>
      <c r="J122" s="172">
        <v>9</v>
      </c>
      <c r="K122" s="172"/>
      <c r="L122" s="172">
        <v>9</v>
      </c>
      <c r="M122" s="172">
        <v>27</v>
      </c>
      <c r="N122" s="637"/>
      <c r="O122" s="637"/>
      <c r="P122" s="637"/>
      <c r="Q122" s="172"/>
      <c r="R122" s="172"/>
      <c r="S122" s="172"/>
      <c r="T122" s="172"/>
      <c r="U122" s="172"/>
      <c r="V122" s="172">
        <v>2</v>
      </c>
      <c r="W122" s="128"/>
      <c r="X122" s="128"/>
      <c r="Y122" s="138"/>
      <c r="AZ122" s="351">
        <f t="shared" si="32"/>
      </c>
      <c r="BA122" s="351">
        <f t="shared" si="32"/>
      </c>
      <c r="BB122" s="351">
        <f t="shared" si="32"/>
      </c>
      <c r="BC122" s="351">
        <f t="shared" si="32"/>
      </c>
      <c r="BD122" s="351">
        <f t="shared" si="30"/>
      </c>
      <c r="BE122" s="351">
        <f t="shared" si="30"/>
      </c>
    </row>
    <row r="123" spans="1:57" s="13" customFormat="1" ht="15.75" customHeight="1" thickBot="1">
      <c r="A123" s="186" t="s">
        <v>320</v>
      </c>
      <c r="B123" s="399" t="s">
        <v>49</v>
      </c>
      <c r="C123" s="155"/>
      <c r="D123" s="155" t="s">
        <v>329</v>
      </c>
      <c r="E123" s="155"/>
      <c r="F123" s="650"/>
      <c r="G123" s="632">
        <v>1.5</v>
      </c>
      <c r="H123" s="632">
        <v>45</v>
      </c>
      <c r="I123" s="632">
        <v>16</v>
      </c>
      <c r="J123" s="632">
        <v>16</v>
      </c>
      <c r="K123" s="632"/>
      <c r="L123" s="632"/>
      <c r="M123" s="632">
        <v>29</v>
      </c>
      <c r="N123" s="651"/>
      <c r="O123" s="651"/>
      <c r="P123" s="651"/>
      <c r="Q123" s="632"/>
      <c r="R123" s="632">
        <v>2</v>
      </c>
      <c r="S123" s="652"/>
      <c r="T123" s="652"/>
      <c r="U123" s="632"/>
      <c r="V123" s="632"/>
      <c r="W123" s="155"/>
      <c r="X123" s="155"/>
      <c r="Y123" s="156"/>
      <c r="AZ123" s="351">
        <f t="shared" si="32"/>
      </c>
      <c r="BA123" s="351">
        <f t="shared" si="32"/>
      </c>
      <c r="BB123" s="351">
        <f t="shared" si="32"/>
      </c>
      <c r="BC123" s="351">
        <f t="shared" si="32"/>
      </c>
      <c r="BD123" s="351" t="str">
        <f t="shared" si="30"/>
        <v>так</v>
      </c>
      <c r="BE123" s="351">
        <f t="shared" si="30"/>
      </c>
    </row>
    <row r="124" spans="1:57" s="13" customFormat="1" ht="16.5" customHeight="1">
      <c r="A124" s="412"/>
      <c r="B124" s="413"/>
      <c r="C124" s="388"/>
      <c r="D124" s="414"/>
      <c r="E124" s="415"/>
      <c r="F124" s="416"/>
      <c r="G124" s="390"/>
      <c r="H124" s="394"/>
      <c r="I124" s="388"/>
      <c r="J124" s="388"/>
      <c r="K124" s="388"/>
      <c r="L124" s="388"/>
      <c r="M124" s="391"/>
      <c r="N124" s="417"/>
      <c r="O124" s="418"/>
      <c r="P124" s="416"/>
      <c r="Q124" s="419"/>
      <c r="R124" s="388"/>
      <c r="S124" s="420"/>
      <c r="T124" s="419"/>
      <c r="U124" s="421"/>
      <c r="V124" s="422"/>
      <c r="W124" s="417"/>
      <c r="X124" s="418"/>
      <c r="Y124" s="423"/>
      <c r="AZ124" s="351">
        <f t="shared" si="32"/>
      </c>
      <c r="BA124" s="351">
        <f t="shared" si="32"/>
      </c>
      <c r="BB124" s="351">
        <f t="shared" si="32"/>
      </c>
      <c r="BC124" s="351">
        <f t="shared" si="32"/>
      </c>
      <c r="BD124" s="351">
        <f t="shared" si="30"/>
      </c>
      <c r="BE124" s="351">
        <f t="shared" si="30"/>
      </c>
    </row>
    <row r="125" spans="1:57" s="13" customFormat="1" ht="15" customHeight="1">
      <c r="A125" s="182"/>
      <c r="B125" s="179"/>
      <c r="C125" s="128"/>
      <c r="D125" s="128"/>
      <c r="E125" s="35"/>
      <c r="F125" s="134"/>
      <c r="G125" s="166"/>
      <c r="H125" s="139"/>
      <c r="I125" s="128"/>
      <c r="J125" s="128"/>
      <c r="K125" s="128"/>
      <c r="L125" s="128"/>
      <c r="M125" s="138"/>
      <c r="N125" s="41"/>
      <c r="O125" s="35"/>
      <c r="P125" s="40"/>
      <c r="Q125" s="38"/>
      <c r="R125" s="128"/>
      <c r="S125" s="39"/>
      <c r="T125" s="38"/>
      <c r="U125" s="65"/>
      <c r="V125" s="51"/>
      <c r="W125" s="41"/>
      <c r="X125" s="35"/>
      <c r="Y125" s="183"/>
      <c r="AZ125" s="351">
        <f t="shared" si="32"/>
      </c>
      <c r="BA125" s="351">
        <f t="shared" si="32"/>
      </c>
      <c r="BB125" s="351">
        <f t="shared" si="32"/>
      </c>
      <c r="BC125" s="351">
        <f t="shared" si="32"/>
      </c>
      <c r="BD125" s="351">
        <f t="shared" si="30"/>
      </c>
      <c r="BE125" s="351">
        <f t="shared" si="30"/>
      </c>
    </row>
    <row r="126" spans="1:57" s="13" customFormat="1" ht="17.25" customHeight="1">
      <c r="A126" s="184"/>
      <c r="B126" s="150"/>
      <c r="C126" s="128"/>
      <c r="D126" s="142"/>
      <c r="E126" s="30"/>
      <c r="F126" s="173"/>
      <c r="G126" s="166"/>
      <c r="H126" s="139"/>
      <c r="I126" s="128"/>
      <c r="J126" s="128"/>
      <c r="K126" s="128"/>
      <c r="L126" s="128"/>
      <c r="M126" s="138"/>
      <c r="N126" s="52"/>
      <c r="O126" s="53"/>
      <c r="P126" s="54"/>
      <c r="Q126" s="55"/>
      <c r="R126" s="128"/>
      <c r="S126" s="94"/>
      <c r="T126" s="55"/>
      <c r="U126" s="53"/>
      <c r="V126" s="56"/>
      <c r="W126" s="52"/>
      <c r="X126" s="53"/>
      <c r="Y126" s="185"/>
      <c r="AZ126" s="351">
        <f t="shared" si="32"/>
      </c>
      <c r="BA126" s="351">
        <f t="shared" si="32"/>
      </c>
      <c r="BB126" s="351">
        <f t="shared" si="32"/>
      </c>
      <c r="BC126" s="351">
        <f t="shared" si="32"/>
      </c>
      <c r="BD126" s="351">
        <f t="shared" si="30"/>
      </c>
      <c r="BE126" s="351">
        <f t="shared" si="30"/>
      </c>
    </row>
    <row r="127" spans="1:57" s="13" customFormat="1" ht="33" customHeight="1" thickBot="1">
      <c r="A127" s="186"/>
      <c r="B127" s="187"/>
      <c r="C127" s="155"/>
      <c r="D127" s="188"/>
      <c r="E127" s="155"/>
      <c r="F127" s="368"/>
      <c r="G127" s="167"/>
      <c r="H127" s="154"/>
      <c r="I127" s="155"/>
      <c r="J127" s="155"/>
      <c r="K127" s="155"/>
      <c r="L127" s="155"/>
      <c r="M127" s="156"/>
      <c r="N127" s="189"/>
      <c r="O127" s="188"/>
      <c r="P127" s="190"/>
      <c r="Q127" s="189"/>
      <c r="R127" s="155"/>
      <c r="S127" s="369"/>
      <c r="T127" s="189"/>
      <c r="U127" s="188"/>
      <c r="V127" s="190"/>
      <c r="W127" s="189"/>
      <c r="X127" s="188"/>
      <c r="Y127" s="190"/>
      <c r="AZ127" s="351">
        <f t="shared" si="32"/>
      </c>
      <c r="BA127" s="351">
        <f t="shared" si="32"/>
      </c>
      <c r="BB127" s="351">
        <f t="shared" si="32"/>
      </c>
      <c r="BC127" s="351">
        <f t="shared" si="32"/>
      </c>
      <c r="BD127" s="351">
        <f t="shared" si="30"/>
      </c>
      <c r="BE127" s="351">
        <f t="shared" si="30"/>
      </c>
    </row>
    <row r="128" spans="1:57" s="13" customFormat="1" ht="21" customHeight="1" thickBot="1">
      <c r="A128" s="853" t="s">
        <v>253</v>
      </c>
      <c r="B128" s="854"/>
      <c r="C128" s="854"/>
      <c r="D128" s="854"/>
      <c r="E128" s="854"/>
      <c r="F128" s="854"/>
      <c r="G128" s="854"/>
      <c r="H128" s="854"/>
      <c r="I128" s="854"/>
      <c r="J128" s="854"/>
      <c r="K128" s="854"/>
      <c r="L128" s="854"/>
      <c r="M128" s="854"/>
      <c r="N128" s="854"/>
      <c r="O128" s="854"/>
      <c r="P128" s="854"/>
      <c r="Q128" s="854"/>
      <c r="R128" s="854"/>
      <c r="S128" s="854"/>
      <c r="T128" s="854"/>
      <c r="U128" s="854"/>
      <c r="V128" s="854"/>
      <c r="W128" s="854"/>
      <c r="X128" s="854"/>
      <c r="Y128" s="855"/>
      <c r="AZ128" s="351">
        <f t="shared" si="32"/>
      </c>
      <c r="BA128" s="351">
        <f t="shared" si="32"/>
      </c>
      <c r="BB128" s="351">
        <f t="shared" si="32"/>
      </c>
      <c r="BC128" s="351">
        <f t="shared" si="32"/>
      </c>
      <c r="BD128" s="351">
        <f t="shared" si="30"/>
      </c>
      <c r="BE128" s="351">
        <f t="shared" si="30"/>
      </c>
    </row>
    <row r="129" spans="1:57" s="13" customFormat="1" ht="15.75">
      <c r="A129" s="407" t="s">
        <v>254</v>
      </c>
      <c r="B129" s="305" t="s">
        <v>269</v>
      </c>
      <c r="C129" s="136"/>
      <c r="D129" s="136" t="s">
        <v>332</v>
      </c>
      <c r="E129" s="136"/>
      <c r="F129" s="193"/>
      <c r="G129" s="165">
        <f>H129/30</f>
        <v>3</v>
      </c>
      <c r="H129" s="153">
        <v>90</v>
      </c>
      <c r="I129" s="136">
        <f>SUMPRODUCT(N129:Y129,$N$7:$Y$7)</f>
        <v>36</v>
      </c>
      <c r="J129" s="136">
        <v>18</v>
      </c>
      <c r="K129" s="136">
        <v>18</v>
      </c>
      <c r="L129" s="136"/>
      <c r="M129" s="137">
        <f>H129-I129</f>
        <v>54</v>
      </c>
      <c r="N129" s="153"/>
      <c r="O129" s="136"/>
      <c r="P129" s="193"/>
      <c r="Q129" s="153"/>
      <c r="R129" s="136"/>
      <c r="S129" s="193"/>
      <c r="T129" s="153"/>
      <c r="U129" s="136">
        <v>4</v>
      </c>
      <c r="V129" s="193"/>
      <c r="W129" s="153"/>
      <c r="X129" s="136"/>
      <c r="Y129" s="194"/>
      <c r="AD129" s="13">
        <v>3</v>
      </c>
      <c r="AE129" s="13">
        <v>1</v>
      </c>
      <c r="AF129" s="13">
        <v>2</v>
      </c>
      <c r="AG129" s="13">
        <v>3</v>
      </c>
      <c r="AH129" s="13">
        <v>4</v>
      </c>
      <c r="AK129" s="349"/>
      <c r="AL129" s="833" t="s">
        <v>34</v>
      </c>
      <c r="AM129" s="833"/>
      <c r="AN129" s="833"/>
      <c r="AO129" s="833" t="s">
        <v>35</v>
      </c>
      <c r="AP129" s="833"/>
      <c r="AQ129" s="833"/>
      <c r="AR129" s="833" t="s">
        <v>36</v>
      </c>
      <c r="AS129" s="833"/>
      <c r="AT129" s="833"/>
      <c r="AU129" s="833" t="s">
        <v>37</v>
      </c>
      <c r="AV129" s="833"/>
      <c r="AW129" s="833"/>
      <c r="AZ129" s="351">
        <f t="shared" si="32"/>
      </c>
      <c r="BA129" s="351">
        <f t="shared" si="32"/>
      </c>
      <c r="BB129" s="351">
        <f t="shared" si="32"/>
      </c>
      <c r="BC129" s="351">
        <f t="shared" si="32"/>
      </c>
      <c r="BD129" s="351">
        <f t="shared" si="30"/>
      </c>
      <c r="BE129" s="351">
        <f t="shared" si="30"/>
      </c>
    </row>
    <row r="130" spans="1:57" s="13" customFormat="1" ht="15.75">
      <c r="A130" s="408" t="s">
        <v>272</v>
      </c>
      <c r="B130" s="150" t="s">
        <v>225</v>
      </c>
      <c r="C130" s="128"/>
      <c r="D130" s="128">
        <v>5</v>
      </c>
      <c r="E130" s="128"/>
      <c r="F130" s="173"/>
      <c r="G130" s="166">
        <v>3</v>
      </c>
      <c r="H130" s="164">
        <v>90</v>
      </c>
      <c r="I130" s="128">
        <f>SUMPRODUCT(N130:Y130,$N$7:$Y$7)</f>
        <v>45</v>
      </c>
      <c r="J130" s="128">
        <v>30</v>
      </c>
      <c r="K130" s="128"/>
      <c r="L130" s="128">
        <v>15</v>
      </c>
      <c r="M130" s="138">
        <f>H130-I130</f>
        <v>45</v>
      </c>
      <c r="N130" s="164"/>
      <c r="O130" s="128"/>
      <c r="P130" s="130"/>
      <c r="Q130" s="139"/>
      <c r="R130" s="128"/>
      <c r="S130" s="130"/>
      <c r="T130" s="139">
        <v>3</v>
      </c>
      <c r="U130" s="128"/>
      <c r="V130" s="130"/>
      <c r="W130" s="139"/>
      <c r="X130" s="128"/>
      <c r="Y130" s="144"/>
      <c r="AK130" s="349"/>
      <c r="AL130" s="833"/>
      <c r="AM130" s="833"/>
      <c r="AN130" s="833"/>
      <c r="AO130" s="833"/>
      <c r="AP130" s="833"/>
      <c r="AQ130" s="833"/>
      <c r="AR130" s="833"/>
      <c r="AS130" s="833"/>
      <c r="AT130" s="833"/>
      <c r="AU130" s="833"/>
      <c r="AV130" s="833"/>
      <c r="AW130" s="833"/>
      <c r="AZ130" s="351">
        <f t="shared" si="32"/>
      </c>
      <c r="BA130" s="351">
        <f t="shared" si="32"/>
      </c>
      <c r="BB130" s="351">
        <f t="shared" si="32"/>
      </c>
      <c r="BC130" s="351">
        <f t="shared" si="32"/>
      </c>
      <c r="BD130" s="351">
        <f t="shared" si="30"/>
      </c>
      <c r="BE130" s="351">
        <f t="shared" si="30"/>
      </c>
    </row>
    <row r="131" spans="1:57" s="452" customFormat="1" ht="15.75">
      <c r="A131" s="409" t="s">
        <v>255</v>
      </c>
      <c r="B131" s="653" t="s">
        <v>361</v>
      </c>
      <c r="C131" s="128"/>
      <c r="D131" s="128" t="s">
        <v>330</v>
      </c>
      <c r="E131" s="128"/>
      <c r="F131" s="173"/>
      <c r="G131" s="166">
        <v>1.5</v>
      </c>
      <c r="H131" s="164">
        <f>30*G131</f>
        <v>45</v>
      </c>
      <c r="I131" s="128">
        <v>20</v>
      </c>
      <c r="J131" s="128">
        <v>10</v>
      </c>
      <c r="K131" s="128">
        <v>10</v>
      </c>
      <c r="L131" s="128"/>
      <c r="M131" s="138">
        <f aca="true" t="shared" si="40" ref="M131:M137">H131-I131</f>
        <v>25</v>
      </c>
      <c r="N131" s="164"/>
      <c r="O131" s="128">
        <v>2</v>
      </c>
      <c r="P131" s="130"/>
      <c r="Q131" s="139"/>
      <c r="R131" s="128"/>
      <c r="S131" s="130"/>
      <c r="T131" s="139"/>
      <c r="U131" s="128"/>
      <c r="V131" s="130"/>
      <c r="W131" s="139"/>
      <c r="X131" s="128"/>
      <c r="Y131" s="144"/>
      <c r="AD131" s="452">
        <v>1</v>
      </c>
      <c r="AE131" s="452" t="s">
        <v>34</v>
      </c>
      <c r="AF131" s="452" t="s">
        <v>35</v>
      </c>
      <c r="AG131" s="452" t="s">
        <v>36</v>
      </c>
      <c r="AH131" s="452" t="s">
        <v>37</v>
      </c>
      <c r="AK131" s="454"/>
      <c r="AL131" s="833"/>
      <c r="AM131" s="833"/>
      <c r="AN131" s="833"/>
      <c r="AO131" s="833"/>
      <c r="AP131" s="833"/>
      <c r="AQ131" s="833"/>
      <c r="AR131" s="833"/>
      <c r="AS131" s="833"/>
      <c r="AT131" s="833"/>
      <c r="AU131" s="833"/>
      <c r="AV131" s="833"/>
      <c r="AW131" s="833"/>
      <c r="AZ131" s="351">
        <f t="shared" si="32"/>
      </c>
      <c r="BA131" s="351" t="str">
        <f t="shared" si="32"/>
        <v>так</v>
      </c>
      <c r="BB131" s="351">
        <f t="shared" si="32"/>
      </c>
      <c r="BC131" s="351">
        <f t="shared" si="32"/>
      </c>
      <c r="BD131" s="351">
        <f t="shared" si="30"/>
      </c>
      <c r="BE131" s="351">
        <f t="shared" si="30"/>
      </c>
    </row>
    <row r="132" spans="1:57" s="13" customFormat="1" ht="15" customHeight="1">
      <c r="A132" s="408" t="s">
        <v>256</v>
      </c>
      <c r="B132" s="343" t="s">
        <v>224</v>
      </c>
      <c r="C132" s="128"/>
      <c r="D132" s="128" t="s">
        <v>328</v>
      </c>
      <c r="E132" s="128"/>
      <c r="F132" s="58"/>
      <c r="G132" s="166">
        <f>H132/30</f>
        <v>2.5</v>
      </c>
      <c r="H132" s="164">
        <v>75</v>
      </c>
      <c r="I132" s="128">
        <f aca="true" t="shared" si="41" ref="I132:I137">SUMPRODUCT(N132:Y132,$N$7:$Y$7)</f>
        <v>32</v>
      </c>
      <c r="J132" s="128">
        <v>16</v>
      </c>
      <c r="K132" s="128">
        <v>16</v>
      </c>
      <c r="L132" s="128"/>
      <c r="M132" s="138">
        <f t="shared" si="40"/>
        <v>43</v>
      </c>
      <c r="N132" s="164"/>
      <c r="O132" s="128"/>
      <c r="P132" s="130"/>
      <c r="Q132" s="139"/>
      <c r="R132" s="128"/>
      <c r="S132" s="130"/>
      <c r="T132" s="139"/>
      <c r="U132" s="128"/>
      <c r="V132" s="130"/>
      <c r="W132" s="139"/>
      <c r="X132" s="128"/>
      <c r="Y132" s="144">
        <v>4</v>
      </c>
      <c r="AD132" s="13">
        <v>4</v>
      </c>
      <c r="AE132" s="348">
        <f>SUMIF($AD129:$AD151,AE129,$G129:$G151)</f>
        <v>1.5</v>
      </c>
      <c r="AF132" s="348">
        <f>SUMIF($AD129:$AD151,AF129,$G129:$G151)</f>
        <v>8</v>
      </c>
      <c r="AG132" s="348">
        <f>SUMIF($AD129:$AD151,AG129,$G129:$G151)</f>
        <v>24</v>
      </c>
      <c r="AH132" s="348">
        <f>SUMIF($AD129:$AD151,AH129,$G129:$G151)</f>
        <v>18.5</v>
      </c>
      <c r="AI132" s="348">
        <f>SUM(AE132:AH132)</f>
        <v>52</v>
      </c>
      <c r="AK132" s="349"/>
      <c r="AL132" s="350">
        <v>1</v>
      </c>
      <c r="AM132" s="350" t="s">
        <v>330</v>
      </c>
      <c r="AN132" s="350" t="s">
        <v>326</v>
      </c>
      <c r="AO132" s="350">
        <v>3</v>
      </c>
      <c r="AP132" s="350" t="s">
        <v>329</v>
      </c>
      <c r="AQ132" s="350" t="s">
        <v>331</v>
      </c>
      <c r="AR132" s="350">
        <v>5</v>
      </c>
      <c r="AS132" s="350" t="s">
        <v>332</v>
      </c>
      <c r="AT132" s="350" t="s">
        <v>333</v>
      </c>
      <c r="AU132" s="350">
        <v>7</v>
      </c>
      <c r="AV132" s="350" t="s">
        <v>334</v>
      </c>
      <c r="AW132" s="350" t="s">
        <v>328</v>
      </c>
      <c r="AZ132" s="351">
        <f t="shared" si="32"/>
      </c>
      <c r="BA132" s="351">
        <f t="shared" si="32"/>
      </c>
      <c r="BB132" s="351">
        <f t="shared" si="32"/>
      </c>
      <c r="BC132" s="351">
        <f t="shared" si="32"/>
      </c>
      <c r="BD132" s="351">
        <f t="shared" si="30"/>
      </c>
      <c r="BE132" s="351">
        <f t="shared" si="30"/>
      </c>
    </row>
    <row r="133" spans="1:57" s="458" customFormat="1" ht="15.75">
      <c r="A133" s="408" t="s">
        <v>257</v>
      </c>
      <c r="B133" s="150" t="s">
        <v>360</v>
      </c>
      <c r="C133" s="128"/>
      <c r="D133" s="128">
        <v>3</v>
      </c>
      <c r="E133" s="128"/>
      <c r="F133" s="173"/>
      <c r="G133" s="166">
        <v>4</v>
      </c>
      <c r="H133" s="164">
        <f>30*G133</f>
        <v>120</v>
      </c>
      <c r="I133" s="128">
        <f t="shared" si="41"/>
        <v>60</v>
      </c>
      <c r="J133" s="128">
        <v>15</v>
      </c>
      <c r="K133" s="128">
        <v>45</v>
      </c>
      <c r="L133" s="128"/>
      <c r="M133" s="138">
        <v>60</v>
      </c>
      <c r="N133" s="164"/>
      <c r="O133" s="128"/>
      <c r="P133" s="130"/>
      <c r="Q133" s="139">
        <v>4</v>
      </c>
      <c r="R133" s="128"/>
      <c r="S133" s="130"/>
      <c r="T133" s="139"/>
      <c r="U133" s="128"/>
      <c r="V133" s="130"/>
      <c r="W133" s="139"/>
      <c r="X133" s="128"/>
      <c r="Y133" s="144"/>
      <c r="AD133" s="458">
        <v>2</v>
      </c>
      <c r="AK133" s="460"/>
      <c r="AL133" s="460"/>
      <c r="AM133" s="460"/>
      <c r="AN133" s="460"/>
      <c r="AO133" s="460"/>
      <c r="AP133" s="460"/>
      <c r="AQ133" s="460"/>
      <c r="AR133" s="460"/>
      <c r="AS133" s="460"/>
      <c r="AT133" s="460"/>
      <c r="AU133" s="460"/>
      <c r="AV133" s="460"/>
      <c r="AW133" s="460"/>
      <c r="AZ133" s="351">
        <f t="shared" si="32"/>
      </c>
      <c r="BA133" s="351">
        <f t="shared" si="32"/>
      </c>
      <c r="BB133" s="351">
        <f t="shared" si="32"/>
      </c>
      <c r="BC133" s="351" t="str">
        <f t="shared" si="32"/>
        <v>так</v>
      </c>
      <c r="BD133" s="351">
        <f t="shared" si="30"/>
      </c>
      <c r="BE133" s="351">
        <f t="shared" si="30"/>
      </c>
    </row>
    <row r="134" spans="1:57" s="13" customFormat="1" ht="15.75">
      <c r="A134" s="409" t="s">
        <v>258</v>
      </c>
      <c r="B134" s="150" t="s">
        <v>226</v>
      </c>
      <c r="C134" s="128" t="s">
        <v>332</v>
      </c>
      <c r="D134" s="128"/>
      <c r="E134" s="128"/>
      <c r="F134" s="173"/>
      <c r="G134" s="166">
        <v>3</v>
      </c>
      <c r="H134" s="164">
        <f>30*G134</f>
        <v>90</v>
      </c>
      <c r="I134" s="128">
        <f t="shared" si="41"/>
        <v>45</v>
      </c>
      <c r="J134" s="128">
        <v>18</v>
      </c>
      <c r="K134" s="128">
        <v>27</v>
      </c>
      <c r="L134" s="128"/>
      <c r="M134" s="138">
        <f t="shared" si="40"/>
        <v>45</v>
      </c>
      <c r="N134" s="164"/>
      <c r="O134" s="128"/>
      <c r="P134" s="130"/>
      <c r="Q134" s="139"/>
      <c r="R134" s="128"/>
      <c r="S134" s="130"/>
      <c r="T134" s="139"/>
      <c r="U134" s="128">
        <v>5</v>
      </c>
      <c r="V134" s="130"/>
      <c r="W134" s="139"/>
      <c r="X134" s="128"/>
      <c r="Y134" s="144"/>
      <c r="AD134" s="13">
        <v>3</v>
      </c>
      <c r="AK134" s="349" t="s">
        <v>353</v>
      </c>
      <c r="AL134" s="349">
        <f>COUNTIF($C129:$C147,AL$9)</f>
        <v>0</v>
      </c>
      <c r="AM134" s="349">
        <f aca="true" t="shared" si="42" ref="AM134:AW134">COUNTIF($C129:$C147,AM$9)</f>
        <v>0</v>
      </c>
      <c r="AN134" s="349">
        <f t="shared" si="42"/>
        <v>0</v>
      </c>
      <c r="AO134" s="349">
        <f t="shared" si="42"/>
        <v>0</v>
      </c>
      <c r="AP134" s="349">
        <f t="shared" si="42"/>
        <v>0</v>
      </c>
      <c r="AQ134" s="349">
        <f t="shared" si="42"/>
        <v>0</v>
      </c>
      <c r="AR134" s="349">
        <f t="shared" si="42"/>
        <v>0</v>
      </c>
      <c r="AS134" s="349">
        <f t="shared" si="42"/>
        <v>2</v>
      </c>
      <c r="AT134" s="349">
        <f t="shared" si="42"/>
        <v>1</v>
      </c>
      <c r="AU134" s="349">
        <f t="shared" si="42"/>
        <v>1</v>
      </c>
      <c r="AV134" s="349">
        <f t="shared" si="42"/>
        <v>1</v>
      </c>
      <c r="AW134" s="349">
        <f t="shared" si="42"/>
        <v>1</v>
      </c>
      <c r="AZ134" s="351">
        <f t="shared" si="32"/>
      </c>
      <c r="BA134" s="351">
        <f t="shared" si="32"/>
      </c>
      <c r="BB134" s="351">
        <f t="shared" si="32"/>
      </c>
      <c r="BC134" s="351">
        <f t="shared" si="32"/>
      </c>
      <c r="BD134" s="351">
        <f t="shared" si="30"/>
      </c>
      <c r="BE134" s="351">
        <f t="shared" si="30"/>
      </c>
    </row>
    <row r="135" spans="1:57" s="13" customFormat="1" ht="15.75">
      <c r="A135" s="408" t="s">
        <v>259</v>
      </c>
      <c r="B135" s="171" t="s">
        <v>227</v>
      </c>
      <c r="C135" s="128" t="s">
        <v>334</v>
      </c>
      <c r="D135" s="128"/>
      <c r="E135" s="128"/>
      <c r="F135" s="173"/>
      <c r="G135" s="166">
        <v>5</v>
      </c>
      <c r="H135" s="164">
        <f>G135*30</f>
        <v>150</v>
      </c>
      <c r="I135" s="128">
        <f t="shared" si="41"/>
        <v>54</v>
      </c>
      <c r="J135" s="128">
        <v>27</v>
      </c>
      <c r="K135" s="128">
        <v>27</v>
      </c>
      <c r="L135" s="128"/>
      <c r="M135" s="138">
        <f t="shared" si="40"/>
        <v>96</v>
      </c>
      <c r="N135" s="164"/>
      <c r="O135" s="128"/>
      <c r="P135" s="130"/>
      <c r="Q135" s="139"/>
      <c r="R135" s="128"/>
      <c r="S135" s="130"/>
      <c r="T135" s="139"/>
      <c r="U135" s="128"/>
      <c r="V135" s="130"/>
      <c r="W135" s="139"/>
      <c r="X135" s="128">
        <v>6</v>
      </c>
      <c r="Y135" s="144"/>
      <c r="AD135" s="13">
        <v>4</v>
      </c>
      <c r="AK135" s="351" t="s">
        <v>354</v>
      </c>
      <c r="AL135" s="349">
        <f>COUNTIF($D129:$D147,AL$9)</f>
        <v>0</v>
      </c>
      <c r="AM135" s="349">
        <f aca="true" t="shared" si="43" ref="AM135:AW135">COUNTIF($D129:$D147,AM$9)</f>
        <v>1</v>
      </c>
      <c r="AN135" s="349">
        <f t="shared" si="43"/>
        <v>0</v>
      </c>
      <c r="AO135" s="349">
        <f t="shared" si="43"/>
        <v>2</v>
      </c>
      <c r="AP135" s="349">
        <f t="shared" si="43"/>
        <v>0</v>
      </c>
      <c r="AQ135" s="349">
        <f t="shared" si="43"/>
        <v>0</v>
      </c>
      <c r="AR135" s="349">
        <f t="shared" si="43"/>
        <v>2</v>
      </c>
      <c r="AS135" s="349">
        <f>COUNTIF($D129:$D147,AS$9)+1</f>
        <v>3</v>
      </c>
      <c r="AT135" s="349">
        <f>COUNTIF($D129:$D147,AT$9)+1</f>
        <v>1</v>
      </c>
      <c r="AU135" s="349">
        <f>COUNTIF($D129:$D147,AU$9)+1</f>
        <v>1</v>
      </c>
      <c r="AV135" s="349">
        <f>COUNTIF($D129:$D147,AV$9)+1</f>
        <v>2</v>
      </c>
      <c r="AW135" s="349">
        <f t="shared" si="43"/>
        <v>2</v>
      </c>
      <c r="AZ135" s="351">
        <f t="shared" si="32"/>
      </c>
      <c r="BA135" s="351">
        <f t="shared" si="32"/>
      </c>
      <c r="BB135" s="351">
        <f t="shared" si="32"/>
      </c>
      <c r="BC135" s="351">
        <f t="shared" si="32"/>
      </c>
      <c r="BD135" s="351">
        <f aca="true" t="shared" si="44" ref="BD135:BE158">IF(R135&lt;&gt;0,"так","")</f>
      </c>
      <c r="BE135" s="351">
        <f t="shared" si="44"/>
      </c>
    </row>
    <row r="136" spans="1:57" s="452" customFormat="1" ht="15.75">
      <c r="A136" s="409" t="s">
        <v>260</v>
      </c>
      <c r="B136" s="544" t="s">
        <v>228</v>
      </c>
      <c r="C136" s="128"/>
      <c r="D136" s="128">
        <v>3</v>
      </c>
      <c r="E136" s="128"/>
      <c r="F136" s="173"/>
      <c r="G136" s="166">
        <v>4</v>
      </c>
      <c r="H136" s="164">
        <f>G136*30</f>
        <v>120</v>
      </c>
      <c r="I136" s="128">
        <f t="shared" si="41"/>
        <v>60</v>
      </c>
      <c r="J136" s="128">
        <v>15</v>
      </c>
      <c r="K136" s="128">
        <v>45</v>
      </c>
      <c r="L136" s="128"/>
      <c r="M136" s="138">
        <f t="shared" si="40"/>
        <v>60</v>
      </c>
      <c r="N136" s="164"/>
      <c r="O136" s="128"/>
      <c r="P136" s="130"/>
      <c r="Q136" s="139">
        <v>4</v>
      </c>
      <c r="R136" s="128"/>
      <c r="S136" s="130"/>
      <c r="T136" s="139"/>
      <c r="U136" s="128"/>
      <c r="V136" s="130"/>
      <c r="W136" s="139"/>
      <c r="X136" s="128"/>
      <c r="Y136" s="144"/>
      <c r="AD136" s="452">
        <v>2</v>
      </c>
      <c r="AK136" s="457" t="s">
        <v>355</v>
      </c>
      <c r="AL136" s="454">
        <f>COUNTIF($E129:$E147,AL$9)</f>
        <v>0</v>
      </c>
      <c r="AM136" s="454">
        <f aca="true" t="shared" si="45" ref="AM136:AW136">COUNTIF($E129:$E147,AM$9)</f>
        <v>0</v>
      </c>
      <c r="AN136" s="454">
        <f t="shared" si="45"/>
        <v>0</v>
      </c>
      <c r="AO136" s="454">
        <f t="shared" si="45"/>
        <v>0</v>
      </c>
      <c r="AP136" s="454">
        <f t="shared" si="45"/>
        <v>0</v>
      </c>
      <c r="AQ136" s="454">
        <f t="shared" si="45"/>
        <v>0</v>
      </c>
      <c r="AR136" s="454">
        <f t="shared" si="45"/>
        <v>0</v>
      </c>
      <c r="AS136" s="454">
        <f t="shared" si="45"/>
        <v>0</v>
      </c>
      <c r="AT136" s="454">
        <f t="shared" si="45"/>
        <v>0</v>
      </c>
      <c r="AU136" s="454">
        <f t="shared" si="45"/>
        <v>0</v>
      </c>
      <c r="AV136" s="454">
        <f t="shared" si="45"/>
        <v>0</v>
      </c>
      <c r="AW136" s="454">
        <f t="shared" si="45"/>
        <v>0</v>
      </c>
      <c r="AZ136" s="351">
        <f t="shared" si="32"/>
      </c>
      <c r="BA136" s="351">
        <f t="shared" si="32"/>
      </c>
      <c r="BB136" s="351">
        <f t="shared" si="32"/>
      </c>
      <c r="BC136" s="351" t="str">
        <f t="shared" si="32"/>
        <v>так</v>
      </c>
      <c r="BD136" s="351">
        <f t="shared" si="44"/>
      </c>
      <c r="BE136" s="351">
        <f t="shared" si="44"/>
      </c>
    </row>
    <row r="137" spans="1:57" s="13" customFormat="1" ht="15.75">
      <c r="A137" s="408" t="s">
        <v>261</v>
      </c>
      <c r="B137" s="162" t="s">
        <v>229</v>
      </c>
      <c r="C137" s="151"/>
      <c r="D137" s="151" t="s">
        <v>328</v>
      </c>
      <c r="E137" s="151"/>
      <c r="F137" s="173"/>
      <c r="G137" s="166">
        <f>H137/30</f>
        <v>3</v>
      </c>
      <c r="H137" s="175">
        <v>90</v>
      </c>
      <c r="I137" s="128">
        <f t="shared" si="41"/>
        <v>40</v>
      </c>
      <c r="J137" s="151">
        <v>16</v>
      </c>
      <c r="K137" s="172">
        <v>24</v>
      </c>
      <c r="L137" s="151"/>
      <c r="M137" s="178">
        <f t="shared" si="40"/>
        <v>50</v>
      </c>
      <c r="N137" s="175"/>
      <c r="O137" s="151"/>
      <c r="P137" s="163"/>
      <c r="Q137" s="170"/>
      <c r="R137" s="151"/>
      <c r="S137" s="163"/>
      <c r="T137" s="170"/>
      <c r="U137" s="151"/>
      <c r="V137" s="163"/>
      <c r="W137" s="170"/>
      <c r="X137" s="151"/>
      <c r="Y137" s="144">
        <v>5</v>
      </c>
      <c r="AD137" s="13">
        <v>4</v>
      </c>
      <c r="AK137" s="351" t="s">
        <v>356</v>
      </c>
      <c r="AL137" s="349">
        <f>COUNTIF($F129:$F147,AL$9)</f>
        <v>0</v>
      </c>
      <c r="AM137" s="349">
        <f aca="true" t="shared" si="46" ref="AM137:AW137">COUNTIF($F129:$F147,AM$9)</f>
        <v>0</v>
      </c>
      <c r="AN137" s="349">
        <f t="shared" si="46"/>
        <v>0</v>
      </c>
      <c r="AO137" s="349">
        <f t="shared" si="46"/>
        <v>0</v>
      </c>
      <c r="AP137" s="349">
        <f t="shared" si="46"/>
        <v>0</v>
      </c>
      <c r="AQ137" s="349">
        <f t="shared" si="46"/>
        <v>0</v>
      </c>
      <c r="AR137" s="349">
        <f t="shared" si="46"/>
        <v>0</v>
      </c>
      <c r="AS137" s="349">
        <f t="shared" si="46"/>
        <v>0</v>
      </c>
      <c r="AT137" s="349">
        <f t="shared" si="46"/>
        <v>0</v>
      </c>
      <c r="AU137" s="349">
        <f t="shared" si="46"/>
        <v>1</v>
      </c>
      <c r="AV137" s="349">
        <f t="shared" si="46"/>
        <v>0</v>
      </c>
      <c r="AW137" s="349">
        <f t="shared" si="46"/>
        <v>0</v>
      </c>
      <c r="AZ137" s="351">
        <f t="shared" si="32"/>
      </c>
      <c r="BA137" s="351">
        <f t="shared" si="32"/>
      </c>
      <c r="BB137" s="351">
        <f t="shared" si="32"/>
      </c>
      <c r="BC137" s="351">
        <f t="shared" si="32"/>
      </c>
      <c r="BD137" s="351">
        <f t="shared" si="44"/>
      </c>
      <c r="BE137" s="351">
        <f t="shared" si="44"/>
      </c>
    </row>
    <row r="138" spans="1:57" s="13" customFormat="1" ht="15.75">
      <c r="A138" s="409" t="s">
        <v>262</v>
      </c>
      <c r="B138" s="150" t="s">
        <v>368</v>
      </c>
      <c r="C138" s="128">
        <v>7</v>
      </c>
      <c r="D138" s="128"/>
      <c r="E138" s="128"/>
      <c r="F138" s="152"/>
      <c r="G138" s="166">
        <f>H138/30</f>
        <v>4</v>
      </c>
      <c r="H138" s="139">
        <v>120</v>
      </c>
      <c r="I138" s="128">
        <f>SUMPRODUCT(N138:Y138,$N$7:$Y$7)</f>
        <v>75</v>
      </c>
      <c r="J138" s="128">
        <v>30</v>
      </c>
      <c r="K138" s="128">
        <v>30</v>
      </c>
      <c r="L138" s="128"/>
      <c r="M138" s="138">
        <f>H138-I138</f>
        <v>45</v>
      </c>
      <c r="N138" s="139"/>
      <c r="O138" s="128"/>
      <c r="P138" s="130"/>
      <c r="Q138" s="139"/>
      <c r="R138" s="128"/>
      <c r="S138" s="130"/>
      <c r="T138" s="139"/>
      <c r="U138" s="128"/>
      <c r="V138" s="130"/>
      <c r="W138" s="139">
        <v>5</v>
      </c>
      <c r="X138" s="128"/>
      <c r="Y138" s="144"/>
      <c r="AL138" s="450"/>
      <c r="AM138" s="450"/>
      <c r="AN138" s="450"/>
      <c r="AO138" s="450"/>
      <c r="AP138" s="450"/>
      <c r="AQ138" s="450"/>
      <c r="AR138" s="450"/>
      <c r="AS138" s="450"/>
      <c r="AT138" s="450"/>
      <c r="AU138" s="450"/>
      <c r="AV138" s="450"/>
      <c r="AW138" s="450"/>
      <c r="AZ138" s="351">
        <f t="shared" si="32"/>
      </c>
      <c r="BA138" s="351">
        <f t="shared" si="32"/>
      </c>
      <c r="BB138" s="351">
        <f t="shared" si="32"/>
      </c>
      <c r="BC138" s="351">
        <f t="shared" si="32"/>
      </c>
      <c r="BD138" s="351">
        <f t="shared" si="44"/>
      </c>
      <c r="BE138" s="351">
        <f t="shared" si="44"/>
      </c>
    </row>
    <row r="139" spans="1:57" s="13" customFormat="1" ht="15.75">
      <c r="A139" s="408" t="s">
        <v>263</v>
      </c>
      <c r="B139" s="150" t="s">
        <v>230</v>
      </c>
      <c r="C139" s="128"/>
      <c r="D139" s="128"/>
      <c r="E139" s="128"/>
      <c r="F139" s="173"/>
      <c r="G139" s="166">
        <f>H139/30</f>
        <v>6</v>
      </c>
      <c r="H139" s="128">
        <f>SUM(H140:H141)</f>
        <v>180</v>
      </c>
      <c r="I139" s="128">
        <f>SUM(I140:I141)</f>
        <v>90</v>
      </c>
      <c r="J139" s="128">
        <f>SUM(J140:J141)</f>
        <v>33</v>
      </c>
      <c r="K139" s="128">
        <f>SUM(K140:K141)</f>
        <v>57</v>
      </c>
      <c r="L139" s="128"/>
      <c r="M139" s="138">
        <f>SUM(M140:M141)</f>
        <v>90</v>
      </c>
      <c r="N139" s="164"/>
      <c r="O139" s="128"/>
      <c r="P139" s="130"/>
      <c r="Q139" s="139"/>
      <c r="R139" s="128"/>
      <c r="S139" s="130"/>
      <c r="T139" s="139"/>
      <c r="U139" s="128"/>
      <c r="V139" s="130"/>
      <c r="W139" s="139"/>
      <c r="X139" s="128"/>
      <c r="Y139" s="144"/>
      <c r="AZ139" s="351">
        <f t="shared" si="32"/>
      </c>
      <c r="BA139" s="351">
        <f t="shared" si="32"/>
      </c>
      <c r="BB139" s="351">
        <f t="shared" si="32"/>
      </c>
      <c r="BC139" s="351">
        <f aca="true" t="shared" si="47" ref="BC139:BC158">IF(Q139&lt;&gt;0,"так","")</f>
      </c>
      <c r="BD139" s="351">
        <f t="shared" si="44"/>
      </c>
      <c r="BE139" s="351">
        <f t="shared" si="44"/>
      </c>
    </row>
    <row r="140" spans="1:57" s="13" customFormat="1" ht="15.75">
      <c r="A140" s="408" t="s">
        <v>369</v>
      </c>
      <c r="B140" s="150" t="s">
        <v>230</v>
      </c>
      <c r="C140" s="128"/>
      <c r="D140" s="128">
        <v>5</v>
      </c>
      <c r="E140" s="128"/>
      <c r="F140" s="173"/>
      <c r="G140" s="166">
        <v>3</v>
      </c>
      <c r="H140" s="164">
        <v>90</v>
      </c>
      <c r="I140" s="128">
        <f>SUMPRODUCT(N140:Y140,$N$7:$Y$7)</f>
        <v>45</v>
      </c>
      <c r="J140" s="128">
        <v>15</v>
      </c>
      <c r="K140" s="128">
        <v>30</v>
      </c>
      <c r="L140" s="128"/>
      <c r="M140" s="138">
        <f>H140-I140</f>
        <v>45</v>
      </c>
      <c r="N140" s="164"/>
      <c r="O140" s="128"/>
      <c r="P140" s="130"/>
      <c r="Q140" s="139"/>
      <c r="R140" s="128"/>
      <c r="S140" s="130"/>
      <c r="T140" s="139">
        <v>3</v>
      </c>
      <c r="U140" s="128"/>
      <c r="V140" s="130"/>
      <c r="W140" s="139"/>
      <c r="X140" s="128"/>
      <c r="Y140" s="144"/>
      <c r="AD140" s="13">
        <v>3</v>
      </c>
      <c r="AZ140" s="351">
        <f aca="true" t="shared" si="48" ref="AZ140:BB158">IF(N140&lt;&gt;0,"так","")</f>
      </c>
      <c r="BA140" s="351">
        <f t="shared" si="48"/>
      </c>
      <c r="BB140" s="351">
        <f t="shared" si="48"/>
      </c>
      <c r="BC140" s="351">
        <f t="shared" si="47"/>
      </c>
      <c r="BD140" s="351">
        <f t="shared" si="44"/>
      </c>
      <c r="BE140" s="351">
        <f t="shared" si="44"/>
      </c>
    </row>
    <row r="141" spans="1:57" s="13" customFormat="1" ht="15.75">
      <c r="A141" s="408" t="s">
        <v>370</v>
      </c>
      <c r="B141" s="150" t="s">
        <v>230</v>
      </c>
      <c r="C141" s="128" t="s">
        <v>332</v>
      </c>
      <c r="D141" s="128"/>
      <c r="E141" s="128"/>
      <c r="F141" s="173"/>
      <c r="G141" s="166">
        <v>3</v>
      </c>
      <c r="H141" s="164">
        <v>90</v>
      </c>
      <c r="I141" s="128">
        <f>SUMPRODUCT(N141:Y141,$N$7:$Y$7)</f>
        <v>45</v>
      </c>
      <c r="J141" s="128">
        <v>18</v>
      </c>
      <c r="K141" s="128">
        <v>27</v>
      </c>
      <c r="L141" s="128"/>
      <c r="M141" s="138">
        <f>H141-I141</f>
        <v>45</v>
      </c>
      <c r="N141" s="164"/>
      <c r="O141" s="128"/>
      <c r="P141" s="130"/>
      <c r="Q141" s="139"/>
      <c r="R141" s="128"/>
      <c r="S141" s="130"/>
      <c r="T141" s="139"/>
      <c r="U141" s="128">
        <v>5</v>
      </c>
      <c r="V141" s="130"/>
      <c r="W141" s="139"/>
      <c r="X141" s="128"/>
      <c r="Y141" s="144"/>
      <c r="AD141" s="13">
        <v>3</v>
      </c>
      <c r="AZ141" s="351">
        <f t="shared" si="48"/>
      </c>
      <c r="BA141" s="351">
        <f t="shared" si="48"/>
      </c>
      <c r="BB141" s="351">
        <f t="shared" si="48"/>
      </c>
      <c r="BC141" s="351">
        <f t="shared" si="47"/>
      </c>
      <c r="BD141" s="351">
        <f t="shared" si="44"/>
      </c>
      <c r="BE141" s="351">
        <f t="shared" si="44"/>
      </c>
    </row>
    <row r="142" spans="1:57" s="13" customFormat="1" ht="15.75">
      <c r="A142" s="408" t="s">
        <v>262</v>
      </c>
      <c r="B142" s="396" t="s">
        <v>231</v>
      </c>
      <c r="C142" s="128"/>
      <c r="D142" s="128" t="s">
        <v>334</v>
      </c>
      <c r="E142" s="128"/>
      <c r="F142" s="130"/>
      <c r="G142" s="166">
        <f>H142/30</f>
        <v>4</v>
      </c>
      <c r="H142" s="139">
        <v>120</v>
      </c>
      <c r="I142" s="128">
        <f>SUMPRODUCT(N142:Y142,$N$7:$Y$7)</f>
        <v>45</v>
      </c>
      <c r="J142" s="128">
        <v>27</v>
      </c>
      <c r="K142" s="128">
        <v>18</v>
      </c>
      <c r="L142" s="128"/>
      <c r="M142" s="138">
        <f>H142-I142</f>
        <v>75</v>
      </c>
      <c r="N142" s="139"/>
      <c r="O142" s="128"/>
      <c r="P142" s="130"/>
      <c r="Q142" s="139"/>
      <c r="R142" s="128"/>
      <c r="S142" s="130"/>
      <c r="T142" s="139"/>
      <c r="U142" s="128"/>
      <c r="V142" s="130"/>
      <c r="W142" s="139"/>
      <c r="X142" s="128">
        <v>5</v>
      </c>
      <c r="Y142" s="144"/>
      <c r="AZ142" s="351">
        <f t="shared" si="48"/>
      </c>
      <c r="BA142" s="351">
        <f t="shared" si="48"/>
      </c>
      <c r="BB142" s="351">
        <f t="shared" si="48"/>
      </c>
      <c r="BC142" s="351">
        <f t="shared" si="47"/>
      </c>
      <c r="BD142" s="351">
        <f t="shared" si="44"/>
      </c>
      <c r="BE142" s="351">
        <f t="shared" si="44"/>
      </c>
    </row>
    <row r="143" spans="1:57" s="13" customFormat="1" ht="15.75">
      <c r="A143" s="408" t="s">
        <v>263</v>
      </c>
      <c r="B143" s="387" t="s">
        <v>232</v>
      </c>
      <c r="C143" s="388"/>
      <c r="D143" s="388"/>
      <c r="E143" s="388"/>
      <c r="F143" s="389"/>
      <c r="G143" s="390">
        <f>H143/30</f>
        <v>7</v>
      </c>
      <c r="H143" s="388">
        <f aca="true" t="shared" si="49" ref="H143:M143">SUM(H144:H146)</f>
        <v>210</v>
      </c>
      <c r="I143" s="388">
        <f t="shared" si="49"/>
        <v>123</v>
      </c>
      <c r="J143" s="388">
        <f t="shared" si="49"/>
        <v>54</v>
      </c>
      <c r="K143" s="388">
        <f t="shared" si="49"/>
        <v>54</v>
      </c>
      <c r="L143" s="388">
        <f t="shared" si="49"/>
        <v>15</v>
      </c>
      <c r="M143" s="391">
        <f t="shared" si="49"/>
        <v>87</v>
      </c>
      <c r="N143" s="392"/>
      <c r="O143" s="388"/>
      <c r="P143" s="393"/>
      <c r="Q143" s="394"/>
      <c r="R143" s="388"/>
      <c r="S143" s="393"/>
      <c r="T143" s="394"/>
      <c r="U143" s="388"/>
      <c r="V143" s="393"/>
      <c r="W143" s="394"/>
      <c r="X143" s="388"/>
      <c r="Y143" s="395"/>
      <c r="AZ143" s="351">
        <f t="shared" si="48"/>
      </c>
      <c r="BA143" s="351">
        <f t="shared" si="48"/>
      </c>
      <c r="BB143" s="351">
        <f t="shared" si="48"/>
      </c>
      <c r="BC143" s="351">
        <f t="shared" si="47"/>
      </c>
      <c r="BD143" s="351">
        <f t="shared" si="44"/>
      </c>
      <c r="BE143" s="351">
        <f t="shared" si="44"/>
      </c>
    </row>
    <row r="144" spans="1:57" s="13" customFormat="1" ht="15.75">
      <c r="A144" s="409" t="s">
        <v>369</v>
      </c>
      <c r="B144" s="150" t="s">
        <v>232</v>
      </c>
      <c r="C144" s="128"/>
      <c r="D144" s="128" t="s">
        <v>332</v>
      </c>
      <c r="E144" s="128"/>
      <c r="F144" s="173"/>
      <c r="G144" s="166">
        <v>3</v>
      </c>
      <c r="H144" s="164">
        <f>30*G144</f>
        <v>90</v>
      </c>
      <c r="I144" s="128">
        <f>SUMPRODUCT(N144:Y144,$N$7:$Y$7)</f>
        <v>54</v>
      </c>
      <c r="J144" s="128">
        <v>27</v>
      </c>
      <c r="K144" s="128">
        <v>27</v>
      </c>
      <c r="L144" s="128"/>
      <c r="M144" s="138">
        <f>H144-I144</f>
        <v>36</v>
      </c>
      <c r="N144" s="164"/>
      <c r="O144" s="128"/>
      <c r="P144" s="130"/>
      <c r="Q144" s="139"/>
      <c r="R144" s="128"/>
      <c r="S144" s="130"/>
      <c r="T144" s="139"/>
      <c r="U144" s="128">
        <v>6</v>
      </c>
      <c r="V144" s="130"/>
      <c r="W144" s="139"/>
      <c r="X144" s="128"/>
      <c r="Y144" s="144"/>
      <c r="AD144" s="13">
        <v>3</v>
      </c>
      <c r="AZ144" s="351">
        <f t="shared" si="48"/>
      </c>
      <c r="BA144" s="351">
        <f t="shared" si="48"/>
      </c>
      <c r="BB144" s="351">
        <f t="shared" si="48"/>
      </c>
      <c r="BC144" s="351">
        <f t="shared" si="47"/>
      </c>
      <c r="BD144" s="351">
        <f t="shared" si="44"/>
      </c>
      <c r="BE144" s="351">
        <f t="shared" si="44"/>
      </c>
    </row>
    <row r="145" spans="1:57" s="13" customFormat="1" ht="15.75">
      <c r="A145" s="409" t="s">
        <v>370</v>
      </c>
      <c r="B145" s="150" t="s">
        <v>232</v>
      </c>
      <c r="C145" s="128" t="s">
        <v>333</v>
      </c>
      <c r="D145" s="128"/>
      <c r="E145" s="128"/>
      <c r="F145" s="173"/>
      <c r="G145" s="166">
        <v>3</v>
      </c>
      <c r="H145" s="164">
        <f>30*G145</f>
        <v>90</v>
      </c>
      <c r="I145" s="128">
        <f>SUMPRODUCT(N145:Y145,$N$7:$Y$7)</f>
        <v>54</v>
      </c>
      <c r="J145" s="128">
        <v>27</v>
      </c>
      <c r="K145" s="128">
        <v>27</v>
      </c>
      <c r="L145" s="128"/>
      <c r="M145" s="138">
        <f>H145-I145</f>
        <v>36</v>
      </c>
      <c r="N145" s="164"/>
      <c r="O145" s="128"/>
      <c r="P145" s="130"/>
      <c r="Q145" s="139"/>
      <c r="R145" s="128"/>
      <c r="S145" s="130"/>
      <c r="T145" s="139"/>
      <c r="U145" s="128"/>
      <c r="V145" s="130">
        <v>6</v>
      </c>
      <c r="W145" s="139"/>
      <c r="X145" s="128"/>
      <c r="Y145" s="144"/>
      <c r="AD145" s="13">
        <v>3</v>
      </c>
      <c r="AZ145" s="351">
        <f t="shared" si="48"/>
      </c>
      <c r="BA145" s="351">
        <f t="shared" si="48"/>
      </c>
      <c r="BB145" s="351">
        <f t="shared" si="48"/>
      </c>
      <c r="BC145" s="351">
        <f t="shared" si="47"/>
      </c>
      <c r="BD145" s="351">
        <f t="shared" si="44"/>
      </c>
      <c r="BE145" s="351">
        <f t="shared" si="44"/>
      </c>
    </row>
    <row r="146" spans="1:57" s="13" customFormat="1" ht="33" customHeight="1">
      <c r="A146" s="409" t="s">
        <v>371</v>
      </c>
      <c r="B146" s="150" t="s">
        <v>288</v>
      </c>
      <c r="C146" s="128"/>
      <c r="D146" s="128"/>
      <c r="E146" s="128"/>
      <c r="F146" s="174">
        <v>7</v>
      </c>
      <c r="G146" s="166">
        <v>1</v>
      </c>
      <c r="H146" s="164">
        <f>30*G146</f>
        <v>30</v>
      </c>
      <c r="I146" s="128">
        <f>SUMPRODUCT(N146:Y146,$N$7:$Y$7)</f>
        <v>15</v>
      </c>
      <c r="J146" s="128"/>
      <c r="K146" s="128"/>
      <c r="L146" s="128">
        <v>15</v>
      </c>
      <c r="M146" s="138">
        <f>H146-I146</f>
        <v>15</v>
      </c>
      <c r="N146" s="164"/>
      <c r="O146" s="128"/>
      <c r="P146" s="130"/>
      <c r="Q146" s="139"/>
      <c r="R146" s="128"/>
      <c r="S146" s="130"/>
      <c r="T146" s="139"/>
      <c r="U146" s="128"/>
      <c r="V146" s="130"/>
      <c r="W146" s="139">
        <v>1</v>
      </c>
      <c r="X146" s="128"/>
      <c r="Y146" s="144"/>
      <c r="AD146" s="13">
        <v>4</v>
      </c>
      <c r="AZ146" s="351">
        <f t="shared" si="48"/>
      </c>
      <c r="BA146" s="351">
        <f t="shared" si="48"/>
      </c>
      <c r="BB146" s="351">
        <f t="shared" si="48"/>
      </c>
      <c r="BC146" s="351">
        <f t="shared" si="47"/>
      </c>
      <c r="BD146" s="351">
        <f t="shared" si="44"/>
      </c>
      <c r="BE146" s="351">
        <f t="shared" si="44"/>
      </c>
    </row>
    <row r="147" spans="1:57" s="13" customFormat="1" ht="16.5" thickBot="1">
      <c r="A147" s="410" t="s">
        <v>372</v>
      </c>
      <c r="B147" s="187" t="s">
        <v>233</v>
      </c>
      <c r="C147" s="155" t="s">
        <v>328</v>
      </c>
      <c r="D147" s="155"/>
      <c r="E147" s="155"/>
      <c r="F147" s="411"/>
      <c r="G147" s="167">
        <v>4</v>
      </c>
      <c r="H147" s="168">
        <f>30*G147</f>
        <v>120</v>
      </c>
      <c r="I147" s="155">
        <f>SUMPRODUCT(N147:Y147,$N$7:$Y$7)</f>
        <v>40</v>
      </c>
      <c r="J147" s="155">
        <v>16</v>
      </c>
      <c r="K147" s="155">
        <v>24</v>
      </c>
      <c r="L147" s="155"/>
      <c r="M147" s="156">
        <f>H147-I147</f>
        <v>80</v>
      </c>
      <c r="N147" s="168"/>
      <c r="O147" s="155"/>
      <c r="P147" s="400"/>
      <c r="Q147" s="154"/>
      <c r="R147" s="155"/>
      <c r="S147" s="400"/>
      <c r="T147" s="154"/>
      <c r="U147" s="155"/>
      <c r="V147" s="400"/>
      <c r="W147" s="154"/>
      <c r="X147" s="155"/>
      <c r="Y147" s="190">
        <v>5</v>
      </c>
      <c r="AD147" s="13">
        <v>4</v>
      </c>
      <c r="AZ147" s="351">
        <f t="shared" si="48"/>
      </c>
      <c r="BA147" s="351">
        <f t="shared" si="48"/>
      </c>
      <c r="BB147" s="351">
        <f t="shared" si="48"/>
      </c>
      <c r="BC147" s="351">
        <f t="shared" si="47"/>
      </c>
      <c r="BD147" s="351">
        <f t="shared" si="44"/>
      </c>
      <c r="BE147" s="351">
        <f t="shared" si="44"/>
      </c>
    </row>
    <row r="148" spans="1:57" s="13" customFormat="1" ht="21.75" customHeight="1" thickBot="1">
      <c r="A148" s="862" t="s">
        <v>252</v>
      </c>
      <c r="B148" s="862"/>
      <c r="C148" s="862"/>
      <c r="D148" s="862"/>
      <c r="E148" s="862"/>
      <c r="F148" s="863"/>
      <c r="G148" s="404">
        <f>SUM(G129:G139,G142:G143,G147)</f>
        <v>54</v>
      </c>
      <c r="H148" s="404">
        <f aca="true" t="shared" si="50" ref="H148:M148">SUM(H129:H139,H142:H143,H147)</f>
        <v>1620</v>
      </c>
      <c r="I148" s="404">
        <f t="shared" si="50"/>
        <v>765</v>
      </c>
      <c r="J148" s="404">
        <f t="shared" si="50"/>
        <v>325</v>
      </c>
      <c r="K148" s="404">
        <f t="shared" si="50"/>
        <v>395</v>
      </c>
      <c r="L148" s="404">
        <f t="shared" si="50"/>
        <v>30</v>
      </c>
      <c r="M148" s="404">
        <f t="shared" si="50"/>
        <v>855</v>
      </c>
      <c r="N148" s="405">
        <f aca="true" t="shared" si="51" ref="N148:Y148">SUM(N129:N147)</f>
        <v>0</v>
      </c>
      <c r="O148" s="406">
        <f t="shared" si="51"/>
        <v>2</v>
      </c>
      <c r="P148" s="406">
        <f t="shared" si="51"/>
        <v>0</v>
      </c>
      <c r="Q148" s="406">
        <f t="shared" si="51"/>
        <v>8</v>
      </c>
      <c r="R148" s="406">
        <f t="shared" si="51"/>
        <v>0</v>
      </c>
      <c r="S148" s="406">
        <f t="shared" si="51"/>
        <v>0</v>
      </c>
      <c r="T148" s="406">
        <f t="shared" si="51"/>
        <v>6</v>
      </c>
      <c r="U148" s="406">
        <f t="shared" si="51"/>
        <v>20</v>
      </c>
      <c r="V148" s="406">
        <f t="shared" si="51"/>
        <v>6</v>
      </c>
      <c r="W148" s="406">
        <f t="shared" si="51"/>
        <v>6</v>
      </c>
      <c r="X148" s="406">
        <f t="shared" si="51"/>
        <v>11</v>
      </c>
      <c r="Y148" s="406">
        <f t="shared" si="51"/>
        <v>14</v>
      </c>
      <c r="AZ148" s="351"/>
      <c r="BA148" s="351"/>
      <c r="BB148" s="351"/>
      <c r="BC148" s="351"/>
      <c r="BD148" s="351"/>
      <c r="BE148" s="351"/>
    </row>
    <row r="149" spans="1:57" s="13" customFormat="1" ht="18" customHeight="1" thickBot="1">
      <c r="A149" s="856" t="s">
        <v>264</v>
      </c>
      <c r="B149" s="857"/>
      <c r="C149" s="857"/>
      <c r="D149" s="857"/>
      <c r="E149" s="857"/>
      <c r="F149" s="857"/>
      <c r="G149" s="857"/>
      <c r="H149" s="857"/>
      <c r="I149" s="857"/>
      <c r="J149" s="857"/>
      <c r="K149" s="857"/>
      <c r="L149" s="857"/>
      <c r="M149" s="857"/>
      <c r="N149" s="857"/>
      <c r="O149" s="857"/>
      <c r="P149" s="857"/>
      <c r="Q149" s="857"/>
      <c r="R149" s="857"/>
      <c r="S149" s="857"/>
      <c r="T149" s="857"/>
      <c r="U149" s="857"/>
      <c r="V149" s="857"/>
      <c r="W149" s="857"/>
      <c r="X149" s="857"/>
      <c r="Y149" s="858"/>
      <c r="AZ149" s="351">
        <f t="shared" si="48"/>
      </c>
      <c r="BA149" s="351">
        <f t="shared" si="48"/>
      </c>
      <c r="BB149" s="351">
        <f t="shared" si="48"/>
      </c>
      <c r="BC149" s="351">
        <f t="shared" si="47"/>
      </c>
      <c r="BD149" s="351">
        <f t="shared" si="44"/>
      </c>
      <c r="BE149" s="351">
        <f t="shared" si="44"/>
      </c>
    </row>
    <row r="150" spans="1:57" s="13" customFormat="1" ht="16.5" thickBot="1">
      <c r="A150" s="235">
        <v>2</v>
      </c>
      <c r="B150" s="236" t="s">
        <v>340</v>
      </c>
      <c r="C150" s="243"/>
      <c r="D150" s="201" t="s">
        <v>333</v>
      </c>
      <c r="E150" s="243"/>
      <c r="F150" s="244"/>
      <c r="G150" s="230">
        <v>6</v>
      </c>
      <c r="H150" s="237">
        <f>G150*30</f>
        <v>180</v>
      </c>
      <c r="I150" s="136">
        <f>SUMPRODUCT(N150:Y150,$N$7:$Y$7)</f>
        <v>72</v>
      </c>
      <c r="J150" s="201">
        <v>36</v>
      </c>
      <c r="K150" s="201">
        <v>36</v>
      </c>
      <c r="L150" s="201"/>
      <c r="M150" s="202">
        <f>H150-I150</f>
        <v>108</v>
      </c>
      <c r="N150" s="238"/>
      <c r="O150" s="239"/>
      <c r="P150" s="239"/>
      <c r="Q150" s="239"/>
      <c r="R150" s="239"/>
      <c r="S150" s="239"/>
      <c r="T150" s="239"/>
      <c r="U150" s="239"/>
      <c r="V150" s="239">
        <v>8</v>
      </c>
      <c r="W150" s="241"/>
      <c r="X150" s="240"/>
      <c r="Y150" s="242"/>
      <c r="AD150" s="13">
        <v>3</v>
      </c>
      <c r="AZ150" s="351">
        <f t="shared" si="48"/>
      </c>
      <c r="BA150" s="351">
        <f t="shared" si="48"/>
      </c>
      <c r="BB150" s="351">
        <f t="shared" si="48"/>
      </c>
      <c r="BC150" s="351">
        <f t="shared" si="47"/>
      </c>
      <c r="BD150" s="351">
        <f t="shared" si="44"/>
      </c>
      <c r="BE150" s="351">
        <f t="shared" si="44"/>
      </c>
    </row>
    <row r="151" spans="1:57" s="13" customFormat="1" ht="16.5" thickBot="1">
      <c r="A151" s="235">
        <v>3</v>
      </c>
      <c r="B151" s="236" t="s">
        <v>341</v>
      </c>
      <c r="C151" s="243"/>
      <c r="D151" s="201">
        <v>7</v>
      </c>
      <c r="E151" s="243"/>
      <c r="F151" s="244"/>
      <c r="G151" s="230">
        <v>3</v>
      </c>
      <c r="H151" s="237">
        <f>G151*30</f>
        <v>90</v>
      </c>
      <c r="I151" s="136">
        <f>SUMPRODUCT(N151:Y151,$N$7:$Y$7)</f>
        <v>30</v>
      </c>
      <c r="J151" s="201">
        <v>15</v>
      </c>
      <c r="K151" s="201">
        <v>15</v>
      </c>
      <c r="L151" s="201"/>
      <c r="M151" s="202">
        <f>H151-I151</f>
        <v>60</v>
      </c>
      <c r="N151" s="238"/>
      <c r="O151" s="239"/>
      <c r="P151" s="239"/>
      <c r="Q151" s="239"/>
      <c r="R151" s="239"/>
      <c r="S151" s="239"/>
      <c r="T151" s="239"/>
      <c r="U151" s="239"/>
      <c r="V151" s="239"/>
      <c r="W151" s="241">
        <v>2</v>
      </c>
      <c r="X151" s="240"/>
      <c r="Y151" s="242"/>
      <c r="AD151" s="13">
        <v>4</v>
      </c>
      <c r="AZ151" s="351">
        <f t="shared" si="48"/>
      </c>
      <c r="BA151" s="351">
        <f t="shared" si="48"/>
      </c>
      <c r="BB151" s="351">
        <f t="shared" si="48"/>
      </c>
      <c r="BC151" s="351">
        <f t="shared" si="47"/>
      </c>
      <c r="BD151" s="351">
        <f t="shared" si="44"/>
      </c>
      <c r="BE151" s="351">
        <f t="shared" si="44"/>
      </c>
    </row>
    <row r="152" spans="1:57" s="13" customFormat="1" ht="24" customHeight="1" thickBot="1">
      <c r="A152" s="885" t="s">
        <v>45</v>
      </c>
      <c r="B152" s="886"/>
      <c r="C152" s="245"/>
      <c r="D152" s="246"/>
      <c r="E152" s="246"/>
      <c r="F152" s="247"/>
      <c r="G152" s="248">
        <f aca="true" t="shared" si="52" ref="G152:Y152">SUM(G150:G151)</f>
        <v>9</v>
      </c>
      <c r="H152" s="249">
        <f t="shared" si="52"/>
        <v>270</v>
      </c>
      <c r="I152" s="246">
        <f t="shared" si="52"/>
        <v>102</v>
      </c>
      <c r="J152" s="246">
        <f t="shared" si="52"/>
        <v>51</v>
      </c>
      <c r="K152" s="246">
        <f t="shared" si="52"/>
        <v>51</v>
      </c>
      <c r="L152" s="246">
        <f t="shared" si="52"/>
        <v>0</v>
      </c>
      <c r="M152" s="250">
        <f t="shared" si="52"/>
        <v>168</v>
      </c>
      <c r="N152" s="251">
        <f t="shared" si="52"/>
        <v>0</v>
      </c>
      <c r="O152" s="252">
        <f t="shared" si="52"/>
        <v>0</v>
      </c>
      <c r="P152" s="252">
        <f t="shared" si="52"/>
        <v>0</v>
      </c>
      <c r="Q152" s="252">
        <f t="shared" si="52"/>
        <v>0</v>
      </c>
      <c r="R152" s="252">
        <f t="shared" si="52"/>
        <v>0</v>
      </c>
      <c r="S152" s="252">
        <f t="shared" si="52"/>
        <v>0</v>
      </c>
      <c r="T152" s="252">
        <f t="shared" si="52"/>
        <v>0</v>
      </c>
      <c r="U152" s="252">
        <f t="shared" si="52"/>
        <v>0</v>
      </c>
      <c r="V152" s="252">
        <f t="shared" si="52"/>
        <v>8</v>
      </c>
      <c r="W152" s="253">
        <f t="shared" si="52"/>
        <v>2</v>
      </c>
      <c r="X152" s="253">
        <f t="shared" si="52"/>
        <v>0</v>
      </c>
      <c r="Y152" s="252">
        <f t="shared" si="52"/>
        <v>0</v>
      </c>
      <c r="AZ152" s="351">
        <f t="shared" si="48"/>
      </c>
      <c r="BA152" s="351">
        <f t="shared" si="48"/>
      </c>
      <c r="BB152" s="351">
        <f t="shared" si="48"/>
      </c>
      <c r="BC152" s="351">
        <f t="shared" si="47"/>
      </c>
      <c r="BD152" s="351">
        <f t="shared" si="44"/>
      </c>
      <c r="BE152" s="351">
        <f t="shared" si="44"/>
      </c>
    </row>
    <row r="153" spans="1:57" s="13" customFormat="1" ht="22.5" customHeight="1" thickBot="1">
      <c r="A153" s="902" t="s">
        <v>366</v>
      </c>
      <c r="B153" s="903"/>
      <c r="C153" s="860"/>
      <c r="D153" s="860"/>
      <c r="E153" s="860"/>
      <c r="F153" s="860"/>
      <c r="G153" s="860"/>
      <c r="H153" s="860"/>
      <c r="I153" s="860"/>
      <c r="J153" s="860"/>
      <c r="K153" s="860"/>
      <c r="L153" s="860"/>
      <c r="M153" s="860"/>
      <c r="N153" s="903"/>
      <c r="O153" s="903"/>
      <c r="P153" s="903"/>
      <c r="Q153" s="903"/>
      <c r="R153" s="903"/>
      <c r="S153" s="903"/>
      <c r="T153" s="903"/>
      <c r="U153" s="903"/>
      <c r="V153" s="903"/>
      <c r="W153" s="903"/>
      <c r="X153" s="903"/>
      <c r="Y153" s="904"/>
      <c r="AZ153" s="351">
        <f t="shared" si="48"/>
      </c>
      <c r="BA153" s="351">
        <f t="shared" si="48"/>
      </c>
      <c r="BB153" s="351">
        <f t="shared" si="48"/>
      </c>
      <c r="BC153" s="351">
        <f t="shared" si="47"/>
      </c>
      <c r="BD153" s="351">
        <f t="shared" si="44"/>
      </c>
      <c r="BE153" s="351">
        <f t="shared" si="44"/>
      </c>
    </row>
    <row r="154" spans="1:57" s="13" customFormat="1" ht="15.75">
      <c r="A154" s="397" t="s">
        <v>154</v>
      </c>
      <c r="B154" s="398" t="s">
        <v>237</v>
      </c>
      <c r="C154" s="136"/>
      <c r="D154" s="136" t="s">
        <v>333</v>
      </c>
      <c r="E154" s="136"/>
      <c r="F154" s="193"/>
      <c r="G154" s="165">
        <f>H154/30</f>
        <v>6</v>
      </c>
      <c r="H154" s="153">
        <v>180</v>
      </c>
      <c r="I154" s="136">
        <f>SUMPRODUCT(N154:Y154,$N$7:$Y$7)</f>
        <v>72</v>
      </c>
      <c r="J154" s="136">
        <v>36</v>
      </c>
      <c r="K154" s="136">
        <v>36</v>
      </c>
      <c r="L154" s="136"/>
      <c r="M154" s="137">
        <f>H154-I154</f>
        <v>108</v>
      </c>
      <c r="N154" s="153"/>
      <c r="O154" s="136"/>
      <c r="P154" s="193"/>
      <c r="Q154" s="153"/>
      <c r="R154" s="136"/>
      <c r="S154" s="193"/>
      <c r="T154" s="153"/>
      <c r="U154" s="136"/>
      <c r="V154" s="193">
        <v>8</v>
      </c>
      <c r="W154" s="153"/>
      <c r="X154" s="136"/>
      <c r="Y154" s="194"/>
      <c r="AZ154" s="351">
        <f t="shared" si="48"/>
      </c>
      <c r="BA154" s="351">
        <f t="shared" si="48"/>
      </c>
      <c r="BB154" s="351">
        <f t="shared" si="48"/>
      </c>
      <c r="BC154" s="351">
        <f t="shared" si="47"/>
      </c>
      <c r="BD154" s="351">
        <f t="shared" si="44"/>
      </c>
      <c r="BE154" s="351">
        <f t="shared" si="44"/>
      </c>
    </row>
    <row r="155" spans="1:57" s="13" customFormat="1" ht="32.25" thickBot="1">
      <c r="A155" s="192" t="s">
        <v>155</v>
      </c>
      <c r="B155" s="399" t="s">
        <v>236</v>
      </c>
      <c r="C155" s="155"/>
      <c r="D155" s="155">
        <v>7</v>
      </c>
      <c r="E155" s="155"/>
      <c r="F155" s="400"/>
      <c r="G155" s="167">
        <f>H155/30</f>
        <v>3</v>
      </c>
      <c r="H155" s="154">
        <v>90</v>
      </c>
      <c r="I155" s="155">
        <f>SUMPRODUCT(N155:Y155,$N$7:$Y$7)</f>
        <v>30</v>
      </c>
      <c r="J155" s="155">
        <v>15</v>
      </c>
      <c r="K155" s="155">
        <v>15</v>
      </c>
      <c r="L155" s="155"/>
      <c r="M155" s="156">
        <f>H155-I155</f>
        <v>60</v>
      </c>
      <c r="N155" s="154"/>
      <c r="O155" s="155"/>
      <c r="P155" s="400"/>
      <c r="Q155" s="154"/>
      <c r="R155" s="155"/>
      <c r="S155" s="400"/>
      <c r="T155" s="154"/>
      <c r="U155" s="155"/>
      <c r="V155" s="400"/>
      <c r="W155" s="401">
        <v>2</v>
      </c>
      <c r="X155" s="402"/>
      <c r="Y155" s="190"/>
      <c r="AZ155" s="351">
        <f t="shared" si="48"/>
      </c>
      <c r="BA155" s="351">
        <f t="shared" si="48"/>
      </c>
      <c r="BB155" s="351">
        <f t="shared" si="48"/>
      </c>
      <c r="BC155" s="351">
        <f t="shared" si="47"/>
      </c>
      <c r="BD155" s="351">
        <f t="shared" si="44"/>
      </c>
      <c r="BE155" s="351">
        <f t="shared" si="44"/>
      </c>
    </row>
    <row r="156" spans="1:57" s="13" customFormat="1" ht="22.5" customHeight="1" thickBot="1">
      <c r="A156" s="859" t="s">
        <v>365</v>
      </c>
      <c r="B156" s="860"/>
      <c r="C156" s="860"/>
      <c r="D156" s="860"/>
      <c r="E156" s="860"/>
      <c r="F156" s="860"/>
      <c r="G156" s="860"/>
      <c r="H156" s="860"/>
      <c r="I156" s="860"/>
      <c r="J156" s="860"/>
      <c r="K156" s="860"/>
      <c r="L156" s="860"/>
      <c r="M156" s="860"/>
      <c r="N156" s="860"/>
      <c r="O156" s="860"/>
      <c r="P156" s="860"/>
      <c r="Q156" s="860"/>
      <c r="R156" s="860"/>
      <c r="S156" s="860"/>
      <c r="T156" s="860"/>
      <c r="U156" s="860"/>
      <c r="V156" s="860"/>
      <c r="W156" s="860"/>
      <c r="X156" s="860"/>
      <c r="Y156" s="861"/>
      <c r="AZ156" s="351">
        <f t="shared" si="48"/>
      </c>
      <c r="BA156" s="351">
        <f t="shared" si="48"/>
      </c>
      <c r="BB156" s="351">
        <f t="shared" si="48"/>
      </c>
      <c r="BC156" s="351">
        <f t="shared" si="47"/>
      </c>
      <c r="BD156" s="351">
        <f t="shared" si="44"/>
      </c>
      <c r="BE156" s="351">
        <f t="shared" si="44"/>
      </c>
    </row>
    <row r="157" spans="1:57" s="13" customFormat="1" ht="15.75">
      <c r="A157" s="397" t="s">
        <v>273</v>
      </c>
      <c r="B157" s="398" t="s">
        <v>270</v>
      </c>
      <c r="C157" s="136"/>
      <c r="D157" s="136" t="s">
        <v>333</v>
      </c>
      <c r="E157" s="136"/>
      <c r="F157" s="193"/>
      <c r="G157" s="165">
        <f>H157/30</f>
        <v>6</v>
      </c>
      <c r="H157" s="153">
        <v>180</v>
      </c>
      <c r="I157" s="136">
        <f>SUMPRODUCT(N157:Y157,$N$7:$Y$7)</f>
        <v>72</v>
      </c>
      <c r="J157" s="136">
        <v>36</v>
      </c>
      <c r="K157" s="136">
        <v>36</v>
      </c>
      <c r="L157" s="136"/>
      <c r="M157" s="137">
        <f>H157-I157</f>
        <v>108</v>
      </c>
      <c r="N157" s="153"/>
      <c r="O157" s="136"/>
      <c r="P157" s="193"/>
      <c r="Q157" s="153"/>
      <c r="R157" s="136"/>
      <c r="S157" s="193"/>
      <c r="T157" s="153"/>
      <c r="U157" s="136"/>
      <c r="V157" s="193">
        <v>8</v>
      </c>
      <c r="W157" s="153"/>
      <c r="X157" s="136"/>
      <c r="Y157" s="194"/>
      <c r="AZ157" s="351">
        <f t="shared" si="48"/>
      </c>
      <c r="BA157" s="351">
        <f t="shared" si="48"/>
      </c>
      <c r="BB157" s="351">
        <f t="shared" si="48"/>
      </c>
      <c r="BC157" s="351">
        <f t="shared" si="47"/>
      </c>
      <c r="BD157" s="351">
        <f t="shared" si="44"/>
      </c>
      <c r="BE157" s="351">
        <f t="shared" si="44"/>
      </c>
    </row>
    <row r="158" spans="1:57" s="13" customFormat="1" ht="16.5" thickBot="1">
      <c r="A158" s="192" t="s">
        <v>274</v>
      </c>
      <c r="B158" s="403" t="s">
        <v>271</v>
      </c>
      <c r="C158" s="155"/>
      <c r="D158" s="155">
        <v>7</v>
      </c>
      <c r="E158" s="155"/>
      <c r="F158" s="400"/>
      <c r="G158" s="167">
        <f>H158/30</f>
        <v>3</v>
      </c>
      <c r="H158" s="154">
        <v>90</v>
      </c>
      <c r="I158" s="155">
        <f>SUMPRODUCT(N158:Y158,$N$7:$Y$7)</f>
        <v>30</v>
      </c>
      <c r="J158" s="155">
        <v>15</v>
      </c>
      <c r="K158" s="155">
        <v>15</v>
      </c>
      <c r="L158" s="155"/>
      <c r="M158" s="156">
        <f>H158-I158</f>
        <v>60</v>
      </c>
      <c r="N158" s="154"/>
      <c r="O158" s="155"/>
      <c r="P158" s="400"/>
      <c r="Q158" s="154"/>
      <c r="R158" s="155"/>
      <c r="S158" s="400"/>
      <c r="T158" s="154"/>
      <c r="U158" s="155"/>
      <c r="V158" s="400"/>
      <c r="W158" s="401">
        <v>2</v>
      </c>
      <c r="X158" s="402"/>
      <c r="Y158" s="190"/>
      <c r="AZ158" s="351">
        <f t="shared" si="48"/>
      </c>
      <c r="BA158" s="351">
        <f t="shared" si="48"/>
      </c>
      <c r="BB158" s="351">
        <f t="shared" si="48"/>
      </c>
      <c r="BC158" s="351">
        <f t="shared" si="47"/>
      </c>
      <c r="BD158" s="351">
        <f t="shared" si="44"/>
      </c>
      <c r="BE158" s="351">
        <f t="shared" si="44"/>
      </c>
    </row>
    <row r="159" spans="1:57" s="17" customFormat="1" ht="16.5" thickBot="1">
      <c r="A159" s="905" t="s">
        <v>73</v>
      </c>
      <c r="B159" s="906"/>
      <c r="C159" s="906"/>
      <c r="D159" s="906"/>
      <c r="E159" s="906"/>
      <c r="F159" s="906"/>
      <c r="G159" s="344">
        <f aca="true" t="shared" si="53" ref="G159:Y159">G148+G152+G102</f>
        <v>73</v>
      </c>
      <c r="H159" s="344">
        <f t="shared" si="53"/>
        <v>2190</v>
      </c>
      <c r="I159" s="344">
        <f t="shared" si="53"/>
        <v>987</v>
      </c>
      <c r="J159" s="344">
        <f t="shared" si="53"/>
        <v>471</v>
      </c>
      <c r="K159" s="344">
        <f t="shared" si="53"/>
        <v>446</v>
      </c>
      <c r="L159" s="344">
        <f t="shared" si="53"/>
        <v>55</v>
      </c>
      <c r="M159" s="344">
        <f t="shared" si="53"/>
        <v>1203</v>
      </c>
      <c r="N159" s="344">
        <f t="shared" si="53"/>
        <v>0</v>
      </c>
      <c r="O159" s="344">
        <f t="shared" si="53"/>
        <v>2</v>
      </c>
      <c r="P159" s="344">
        <f t="shared" si="53"/>
        <v>0</v>
      </c>
      <c r="Q159" s="344">
        <f t="shared" si="53"/>
        <v>9</v>
      </c>
      <c r="R159" s="344">
        <f t="shared" si="53"/>
        <v>2</v>
      </c>
      <c r="S159" s="344">
        <f t="shared" si="53"/>
        <v>2</v>
      </c>
      <c r="T159" s="344">
        <f t="shared" si="53"/>
        <v>9</v>
      </c>
      <c r="U159" s="344">
        <f t="shared" si="53"/>
        <v>22</v>
      </c>
      <c r="V159" s="344">
        <f t="shared" si="53"/>
        <v>16</v>
      </c>
      <c r="W159" s="344">
        <f t="shared" si="53"/>
        <v>8</v>
      </c>
      <c r="X159" s="344">
        <f t="shared" si="53"/>
        <v>11</v>
      </c>
      <c r="Y159" s="344">
        <f t="shared" si="53"/>
        <v>14</v>
      </c>
      <c r="AZ159" s="463"/>
      <c r="BA159" s="463"/>
      <c r="BB159" s="463"/>
      <c r="BC159" s="463"/>
      <c r="BD159" s="463"/>
      <c r="BE159" s="463"/>
    </row>
    <row r="160" spans="1:57" s="17" customFormat="1" ht="10.5" customHeight="1" thickBot="1">
      <c r="A160" s="306"/>
      <c r="B160" s="78"/>
      <c r="D160" s="79"/>
      <c r="E160" s="79"/>
      <c r="F160" s="13"/>
      <c r="G160" s="80"/>
      <c r="H160" s="306"/>
      <c r="I160" s="307"/>
      <c r="J160" s="13"/>
      <c r="K160" s="13"/>
      <c r="L160" s="79"/>
      <c r="M160" s="306"/>
      <c r="N160" s="81"/>
      <c r="O160" s="81"/>
      <c r="P160" s="81"/>
      <c r="Q160" s="82"/>
      <c r="R160" s="81"/>
      <c r="S160" s="81"/>
      <c r="T160" s="81"/>
      <c r="U160" s="81"/>
      <c r="V160" s="81"/>
      <c r="W160" s="83"/>
      <c r="X160" s="308"/>
      <c r="Y160" s="9"/>
      <c r="AZ160" s="463"/>
      <c r="BA160" s="463"/>
      <c r="BB160" s="463"/>
      <c r="BC160" s="463"/>
      <c r="BD160" s="463"/>
      <c r="BE160" s="463"/>
    </row>
    <row r="161" spans="1:57" s="17" customFormat="1" ht="16.5" customHeight="1" thickBot="1">
      <c r="A161" s="849" t="s">
        <v>156</v>
      </c>
      <c r="B161" s="850"/>
      <c r="C161" s="850"/>
      <c r="D161" s="850"/>
      <c r="E161" s="850"/>
      <c r="F161" s="850"/>
      <c r="G161" s="851"/>
      <c r="H161" s="851"/>
      <c r="I161" s="851"/>
      <c r="J161" s="851"/>
      <c r="K161" s="851"/>
      <c r="L161" s="851"/>
      <c r="M161" s="851"/>
      <c r="N161" s="850"/>
      <c r="O161" s="850"/>
      <c r="P161" s="850"/>
      <c r="Q161" s="850"/>
      <c r="R161" s="850"/>
      <c r="S161" s="850"/>
      <c r="T161" s="850"/>
      <c r="U161" s="850"/>
      <c r="V161" s="850"/>
      <c r="W161" s="850"/>
      <c r="X161" s="850"/>
      <c r="Y161" s="852"/>
      <c r="AZ161" s="463"/>
      <c r="BA161" s="463"/>
      <c r="BB161" s="463"/>
      <c r="BC161" s="463"/>
      <c r="BD161" s="463"/>
      <c r="BE161" s="463"/>
    </row>
    <row r="162" spans="1:57" s="17" customFormat="1" ht="15.75">
      <c r="A162" s="90" t="s">
        <v>148</v>
      </c>
      <c r="B162" s="150" t="s">
        <v>238</v>
      </c>
      <c r="C162" s="309"/>
      <c r="D162" s="310" t="s">
        <v>342</v>
      </c>
      <c r="E162" s="310"/>
      <c r="F162" s="231"/>
      <c r="G162" s="153">
        <v>3.5</v>
      </c>
      <c r="H162" s="136">
        <f>G162*30</f>
        <v>105</v>
      </c>
      <c r="I162" s="136">
        <v>70</v>
      </c>
      <c r="J162" s="136"/>
      <c r="K162" s="136"/>
      <c r="L162" s="136">
        <v>70</v>
      </c>
      <c r="M162" s="137">
        <f>H162-I162</f>
        <v>35</v>
      </c>
      <c r="N162" s="311"/>
      <c r="O162" s="99"/>
      <c r="P162" s="294"/>
      <c r="Q162" s="312"/>
      <c r="R162" s="313"/>
      <c r="S162" s="314"/>
      <c r="T162" s="315"/>
      <c r="U162" s="313"/>
      <c r="V162" s="316"/>
      <c r="W162" s="311"/>
      <c r="X162" s="99"/>
      <c r="Y162" s="99"/>
      <c r="AD162" s="17">
        <v>1</v>
      </c>
      <c r="AE162" s="13">
        <v>1</v>
      </c>
      <c r="AF162" s="13">
        <v>2</v>
      </c>
      <c r="AG162" s="13">
        <v>3</v>
      </c>
      <c r="AH162" s="13">
        <v>4</v>
      </c>
      <c r="AI162" s="13"/>
      <c r="AZ162" s="463"/>
      <c r="BA162" s="463"/>
      <c r="BB162" s="463"/>
      <c r="BC162" s="463"/>
      <c r="BD162" s="463"/>
      <c r="BE162" s="463"/>
    </row>
    <row r="163" spans="1:57" s="17" customFormat="1" ht="15.75" customHeight="1">
      <c r="A163" s="91" t="s">
        <v>149</v>
      </c>
      <c r="B163" s="232" t="s">
        <v>239</v>
      </c>
      <c r="C163" s="317"/>
      <c r="D163" s="107" t="s">
        <v>343</v>
      </c>
      <c r="E163" s="107"/>
      <c r="F163" s="134"/>
      <c r="G163" s="139">
        <f>H163/30</f>
        <v>4.5</v>
      </c>
      <c r="H163" s="128">
        <v>135</v>
      </c>
      <c r="I163" s="128">
        <v>90</v>
      </c>
      <c r="J163" s="128"/>
      <c r="K163" s="128"/>
      <c r="L163" s="128">
        <v>90</v>
      </c>
      <c r="M163" s="138">
        <f>H163-I163</f>
        <v>45</v>
      </c>
      <c r="N163" s="318"/>
      <c r="O163" s="102"/>
      <c r="P163" s="295"/>
      <c r="Q163" s="101"/>
      <c r="R163" s="102"/>
      <c r="S163" s="319"/>
      <c r="T163" s="101"/>
      <c r="U163" s="102"/>
      <c r="V163" s="319"/>
      <c r="W163" s="320"/>
      <c r="X163" s="102"/>
      <c r="Y163" s="102"/>
      <c r="AD163" s="17">
        <v>3</v>
      </c>
      <c r="AE163" s="13" t="s">
        <v>34</v>
      </c>
      <c r="AF163" s="13" t="s">
        <v>35</v>
      </c>
      <c r="AG163" s="13" t="s">
        <v>36</v>
      </c>
      <c r="AH163" s="13" t="s">
        <v>37</v>
      </c>
      <c r="AI163" s="13"/>
      <c r="AZ163" s="463"/>
      <c r="BA163" s="463"/>
      <c r="BB163" s="463"/>
      <c r="BC163" s="463"/>
      <c r="BD163" s="463"/>
      <c r="BE163" s="463"/>
    </row>
    <row r="164" spans="1:57" s="17" customFormat="1" ht="15.75">
      <c r="A164" s="92" t="s">
        <v>150</v>
      </c>
      <c r="B164" s="232" t="s">
        <v>31</v>
      </c>
      <c r="C164" s="321"/>
      <c r="D164" s="322" t="s">
        <v>344</v>
      </c>
      <c r="E164" s="323"/>
      <c r="F164" s="173"/>
      <c r="G164" s="139">
        <f>H164/30</f>
        <v>4.5</v>
      </c>
      <c r="H164" s="128">
        <v>135</v>
      </c>
      <c r="I164" s="128">
        <v>90</v>
      </c>
      <c r="J164" s="128"/>
      <c r="K164" s="128"/>
      <c r="L164" s="128">
        <v>90</v>
      </c>
      <c r="M164" s="138">
        <f>H164-I164</f>
        <v>45</v>
      </c>
      <c r="N164" s="52"/>
      <c r="O164" s="53"/>
      <c r="P164" s="54"/>
      <c r="Q164" s="55"/>
      <c r="R164" s="53"/>
      <c r="S164" s="56"/>
      <c r="T164" s="55"/>
      <c r="U164" s="53"/>
      <c r="V164" s="56"/>
      <c r="W164" s="52"/>
      <c r="X164" s="53"/>
      <c r="Y164" s="53"/>
      <c r="AD164" s="17">
        <v>4</v>
      </c>
      <c r="AE164" s="348">
        <f>SUMIF($AD162:$AD169,AE162,$G162:$G169)</f>
        <v>3.5</v>
      </c>
      <c r="AF164" s="348">
        <f>SUMIF($AD162:$AD169,AF162,$G162:$G169)</f>
        <v>0</v>
      </c>
      <c r="AG164" s="348">
        <f>SUMIF($AD162:$AD169,AG162,$G162:$G169)</f>
        <v>4.5</v>
      </c>
      <c r="AH164" s="348">
        <f>SUMIF($AD162:$AD169,AH162,$G162:$G169)</f>
        <v>13</v>
      </c>
      <c r="AI164" s="348">
        <f>SUM(AE164:AH164)</f>
        <v>21</v>
      </c>
      <c r="AZ164" s="463"/>
      <c r="BA164" s="463"/>
      <c r="BB164" s="463"/>
      <c r="BC164" s="463"/>
      <c r="BD164" s="463"/>
      <c r="BE164" s="463"/>
    </row>
    <row r="165" spans="1:57" s="17" customFormat="1" ht="16.5" thickBot="1">
      <c r="A165" s="92" t="s">
        <v>151</v>
      </c>
      <c r="B165" s="233" t="s">
        <v>25</v>
      </c>
      <c r="C165" s="321"/>
      <c r="D165" s="322" t="s">
        <v>328</v>
      </c>
      <c r="E165" s="323"/>
      <c r="F165" s="173"/>
      <c r="G165" s="139">
        <f>H165/30</f>
        <v>7</v>
      </c>
      <c r="H165" s="151">
        <v>210</v>
      </c>
      <c r="I165" s="151">
        <f>SUMPRODUCT(N165:Y165,$M$5:$X$5)</f>
        <v>0</v>
      </c>
      <c r="J165" s="151"/>
      <c r="K165" s="151"/>
      <c r="L165" s="151"/>
      <c r="M165" s="178">
        <f>H165-I165</f>
        <v>210</v>
      </c>
      <c r="N165" s="52"/>
      <c r="O165" s="53"/>
      <c r="P165" s="54"/>
      <c r="Q165" s="55"/>
      <c r="R165" s="53"/>
      <c r="S165" s="56"/>
      <c r="T165" s="55"/>
      <c r="U165" s="53"/>
      <c r="V165" s="56"/>
      <c r="W165" s="52"/>
      <c r="X165" s="53"/>
      <c r="Y165" s="53"/>
      <c r="AD165" s="17">
        <v>4</v>
      </c>
      <c r="AZ165" s="463"/>
      <c r="BA165" s="463"/>
      <c r="BB165" s="463"/>
      <c r="BC165" s="463"/>
      <c r="BD165" s="463"/>
      <c r="BE165" s="463"/>
    </row>
    <row r="166" spans="1:57" s="17" customFormat="1" ht="16.5" thickBot="1">
      <c r="A166" s="900" t="s">
        <v>242</v>
      </c>
      <c r="B166" s="901"/>
      <c r="C166" s="901"/>
      <c r="D166" s="901"/>
      <c r="E166" s="901"/>
      <c r="F166" s="901"/>
      <c r="G166" s="234">
        <f aca="true" t="shared" si="54" ref="G166:M166">SUM(G162:G164,G165)</f>
        <v>19.5</v>
      </c>
      <c r="H166" s="234">
        <f t="shared" si="54"/>
        <v>585</v>
      </c>
      <c r="I166" s="234">
        <f t="shared" si="54"/>
        <v>250</v>
      </c>
      <c r="J166" s="234">
        <f t="shared" si="54"/>
        <v>0</v>
      </c>
      <c r="K166" s="234">
        <f t="shared" si="54"/>
        <v>0</v>
      </c>
      <c r="L166" s="234">
        <f t="shared" si="54"/>
        <v>250</v>
      </c>
      <c r="M166" s="234">
        <f t="shared" si="54"/>
        <v>335</v>
      </c>
      <c r="N166" s="135">
        <f aca="true" t="shared" si="55" ref="N166:Y166">SUM(N162:N165)</f>
        <v>0</v>
      </c>
      <c r="O166" s="74">
        <f t="shared" si="55"/>
        <v>0</v>
      </c>
      <c r="P166" s="74">
        <f t="shared" si="55"/>
        <v>0</v>
      </c>
      <c r="Q166" s="74">
        <f t="shared" si="55"/>
        <v>0</v>
      </c>
      <c r="R166" s="74">
        <f t="shared" si="55"/>
        <v>0</v>
      </c>
      <c r="S166" s="74">
        <f t="shared" si="55"/>
        <v>0</v>
      </c>
      <c r="T166" s="74">
        <f t="shared" si="55"/>
        <v>0</v>
      </c>
      <c r="U166" s="74">
        <f t="shared" si="55"/>
        <v>0</v>
      </c>
      <c r="V166" s="74">
        <f t="shared" si="55"/>
        <v>0</v>
      </c>
      <c r="W166" s="74">
        <f t="shared" si="55"/>
        <v>0</v>
      </c>
      <c r="X166" s="74">
        <f t="shared" si="55"/>
        <v>0</v>
      </c>
      <c r="Y166" s="74">
        <f t="shared" si="55"/>
        <v>0</v>
      </c>
      <c r="AZ166" s="463"/>
      <c r="BA166" s="463"/>
      <c r="BB166" s="463"/>
      <c r="BC166" s="463"/>
      <c r="BD166" s="463"/>
      <c r="BE166" s="463"/>
    </row>
    <row r="167" spans="1:57" s="17" customFormat="1" ht="16.5" customHeight="1" thickBot="1">
      <c r="A167" s="849" t="s">
        <v>157</v>
      </c>
      <c r="B167" s="850"/>
      <c r="C167" s="850"/>
      <c r="D167" s="850"/>
      <c r="E167" s="850"/>
      <c r="F167" s="850"/>
      <c r="G167" s="889"/>
      <c r="H167" s="889"/>
      <c r="I167" s="889"/>
      <c r="J167" s="889"/>
      <c r="K167" s="889"/>
      <c r="L167" s="889"/>
      <c r="M167" s="889"/>
      <c r="N167" s="850"/>
      <c r="O167" s="850"/>
      <c r="P167" s="850"/>
      <c r="Q167" s="850"/>
      <c r="R167" s="850"/>
      <c r="S167" s="850"/>
      <c r="T167" s="850"/>
      <c r="U167" s="850"/>
      <c r="V167" s="850"/>
      <c r="W167" s="850"/>
      <c r="X167" s="850"/>
      <c r="Y167" s="852"/>
      <c r="AZ167" s="463"/>
      <c r="BA167" s="463"/>
      <c r="BB167" s="463"/>
      <c r="BC167" s="463"/>
      <c r="BD167" s="463"/>
      <c r="BE167" s="463"/>
    </row>
    <row r="168" spans="1:57" s="17" customFormat="1" ht="16.5" thickBot="1">
      <c r="A168" s="191" t="s">
        <v>152</v>
      </c>
      <c r="B168" s="50" t="s">
        <v>29</v>
      </c>
      <c r="C168" s="324" t="s">
        <v>328</v>
      </c>
      <c r="D168" s="325"/>
      <c r="E168" s="325"/>
      <c r="F168" s="326"/>
      <c r="G168" s="77">
        <v>1.5</v>
      </c>
      <c r="H168" s="38">
        <f>G168*30</f>
        <v>45</v>
      </c>
      <c r="I168" s="327"/>
      <c r="J168" s="327"/>
      <c r="K168" s="328"/>
      <c r="L168" s="328"/>
      <c r="M168" s="329"/>
      <c r="N168" s="330"/>
      <c r="O168" s="331"/>
      <c r="P168" s="332"/>
      <c r="Q168" s="333"/>
      <c r="R168" s="331"/>
      <c r="S168" s="334"/>
      <c r="T168" s="333"/>
      <c r="U168" s="331"/>
      <c r="V168" s="334"/>
      <c r="W168" s="330"/>
      <c r="X168" s="331"/>
      <c r="Y168" s="331"/>
      <c r="AD168" s="17">
        <v>4</v>
      </c>
      <c r="AZ168" s="463"/>
      <c r="BA168" s="463"/>
      <c r="BB168" s="463"/>
      <c r="BC168" s="463"/>
      <c r="BD168" s="463"/>
      <c r="BE168" s="463"/>
    </row>
    <row r="169" spans="1:57" s="17" customFormat="1" ht="15.75">
      <c r="A169" s="892" t="s">
        <v>153</v>
      </c>
      <c r="B169" s="893"/>
      <c r="C169" s="893"/>
      <c r="D169" s="893"/>
      <c r="E169" s="893"/>
      <c r="F169" s="894"/>
      <c r="G169" s="88">
        <f>G168</f>
        <v>1.5</v>
      </c>
      <c r="H169" s="88">
        <f>H168</f>
        <v>45</v>
      </c>
      <c r="I169" s="88">
        <f aca="true" t="shared" si="56" ref="I169:Y169">I168</f>
        <v>0</v>
      </c>
      <c r="J169" s="88">
        <f t="shared" si="56"/>
        <v>0</v>
      </c>
      <c r="K169" s="88">
        <f t="shared" si="56"/>
        <v>0</v>
      </c>
      <c r="L169" s="88">
        <f t="shared" si="56"/>
        <v>0</v>
      </c>
      <c r="M169" s="88">
        <f t="shared" si="56"/>
        <v>0</v>
      </c>
      <c r="N169" s="89">
        <f t="shared" si="56"/>
        <v>0</v>
      </c>
      <c r="O169" s="89">
        <f t="shared" si="56"/>
        <v>0</v>
      </c>
      <c r="P169" s="89">
        <f t="shared" si="56"/>
        <v>0</v>
      </c>
      <c r="Q169" s="89">
        <f t="shared" si="56"/>
        <v>0</v>
      </c>
      <c r="R169" s="89">
        <f t="shared" si="56"/>
        <v>0</v>
      </c>
      <c r="S169" s="89">
        <f t="shared" si="56"/>
        <v>0</v>
      </c>
      <c r="T169" s="89">
        <f t="shared" si="56"/>
        <v>0</v>
      </c>
      <c r="U169" s="89">
        <f t="shared" si="56"/>
        <v>0</v>
      </c>
      <c r="V169" s="89">
        <f t="shared" si="56"/>
        <v>0</v>
      </c>
      <c r="W169" s="89">
        <f t="shared" si="56"/>
        <v>0</v>
      </c>
      <c r="X169" s="89">
        <f t="shared" si="56"/>
        <v>0</v>
      </c>
      <c r="Y169" s="89">
        <f t="shared" si="56"/>
        <v>0</v>
      </c>
      <c r="AZ169" s="463"/>
      <c r="BA169" s="463"/>
      <c r="BB169" s="463"/>
      <c r="BC169" s="463"/>
      <c r="BD169" s="463"/>
      <c r="BE169" s="463"/>
    </row>
    <row r="170" spans="1:57" s="17" customFormat="1" ht="15.75">
      <c r="A170" s="84"/>
      <c r="B170" s="84"/>
      <c r="C170" s="84"/>
      <c r="D170" s="84"/>
      <c r="E170" s="84"/>
      <c r="F170" s="84"/>
      <c r="G170" s="77"/>
      <c r="H170" s="85"/>
      <c r="I170" s="86"/>
      <c r="J170" s="85"/>
      <c r="K170" s="85"/>
      <c r="L170" s="85"/>
      <c r="M170" s="85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AZ170" s="463"/>
      <c r="BA170" s="463"/>
      <c r="BB170" s="463"/>
      <c r="BC170" s="463"/>
      <c r="BD170" s="463"/>
      <c r="BE170" s="463"/>
    </row>
    <row r="171" spans="1:57" s="17" customFormat="1" ht="16.5" thickBot="1">
      <c r="A171" s="306"/>
      <c r="B171" s="78"/>
      <c r="D171" s="79"/>
      <c r="E171" s="79"/>
      <c r="F171" s="13"/>
      <c r="G171" s="80"/>
      <c r="H171" s="306"/>
      <c r="I171" s="307"/>
      <c r="J171" s="13"/>
      <c r="K171" s="13"/>
      <c r="L171" s="79"/>
      <c r="M171" s="306"/>
      <c r="N171" s="81"/>
      <c r="O171" s="81"/>
      <c r="P171" s="81"/>
      <c r="Q171" s="82"/>
      <c r="R171" s="81"/>
      <c r="S171" s="81"/>
      <c r="T171" s="81"/>
      <c r="U171" s="81"/>
      <c r="V171" s="81"/>
      <c r="W171" s="83"/>
      <c r="X171" s="308"/>
      <c r="Y171" s="9"/>
      <c r="AZ171" s="463"/>
      <c r="BA171" s="463"/>
      <c r="BB171" s="463"/>
      <c r="BC171" s="463"/>
      <c r="BD171" s="463"/>
      <c r="BE171" s="463"/>
    </row>
    <row r="172" spans="1:57" s="17" customFormat="1" ht="24.75" customHeight="1" thickBot="1">
      <c r="A172" s="846" t="s">
        <v>69</v>
      </c>
      <c r="B172" s="846"/>
      <c r="C172" s="846"/>
      <c r="D172" s="846"/>
      <c r="E172" s="846"/>
      <c r="F172" s="846"/>
      <c r="G172" s="204">
        <f aca="true" t="shared" si="57" ref="G172:Y172">G58+G93+G159+G166+G169</f>
        <v>240</v>
      </c>
      <c r="H172" s="204">
        <f t="shared" si="57"/>
        <v>7230</v>
      </c>
      <c r="I172" s="195">
        <f t="shared" si="57"/>
        <v>3449</v>
      </c>
      <c r="J172" s="195">
        <f t="shared" si="57"/>
        <v>1391</v>
      </c>
      <c r="K172" s="195">
        <f t="shared" si="57"/>
        <v>1031</v>
      </c>
      <c r="L172" s="195">
        <f t="shared" si="57"/>
        <v>1003</v>
      </c>
      <c r="M172" s="195">
        <f t="shared" si="57"/>
        <v>3736</v>
      </c>
      <c r="N172" s="352">
        <f t="shared" si="57"/>
        <v>28</v>
      </c>
      <c r="O172" s="196">
        <f t="shared" si="57"/>
        <v>29</v>
      </c>
      <c r="P172" s="196">
        <f t="shared" si="57"/>
        <v>28</v>
      </c>
      <c r="Q172" s="196">
        <f t="shared" si="57"/>
        <v>28</v>
      </c>
      <c r="R172" s="196">
        <f t="shared" si="57"/>
        <v>27</v>
      </c>
      <c r="S172" s="196">
        <f t="shared" si="57"/>
        <v>27</v>
      </c>
      <c r="T172" s="196">
        <f t="shared" si="57"/>
        <v>25</v>
      </c>
      <c r="U172" s="196">
        <f t="shared" si="57"/>
        <v>24</v>
      </c>
      <c r="V172" s="196">
        <f t="shared" si="57"/>
        <v>24</v>
      </c>
      <c r="W172" s="196">
        <f t="shared" si="57"/>
        <v>18</v>
      </c>
      <c r="X172" s="196">
        <f t="shared" si="57"/>
        <v>19</v>
      </c>
      <c r="Y172" s="196">
        <f t="shared" si="57"/>
        <v>16</v>
      </c>
      <c r="AZ172" s="463"/>
      <c r="BA172" s="463"/>
      <c r="BB172" s="463"/>
      <c r="BC172" s="463"/>
      <c r="BD172" s="463"/>
      <c r="BE172" s="463"/>
    </row>
    <row r="173" spans="1:57" s="17" customFormat="1" ht="21.75" customHeight="1" thickBot="1">
      <c r="A173" s="887" t="s">
        <v>68</v>
      </c>
      <c r="B173" s="888"/>
      <c r="C173" s="888"/>
      <c r="D173" s="888"/>
      <c r="E173" s="888"/>
      <c r="F173" s="888"/>
      <c r="G173" s="888"/>
      <c r="H173" s="888"/>
      <c r="I173" s="888"/>
      <c r="J173" s="888"/>
      <c r="K173" s="888"/>
      <c r="L173" s="888"/>
      <c r="M173" s="888"/>
      <c r="N173" s="197">
        <f aca="true" t="shared" si="58" ref="N173:Y173">N172</f>
        <v>28</v>
      </c>
      <c r="O173" s="198">
        <f t="shared" si="58"/>
        <v>29</v>
      </c>
      <c r="P173" s="198">
        <f t="shared" si="58"/>
        <v>28</v>
      </c>
      <c r="Q173" s="198">
        <f t="shared" si="58"/>
        <v>28</v>
      </c>
      <c r="R173" s="198">
        <f t="shared" si="58"/>
        <v>27</v>
      </c>
      <c r="S173" s="198">
        <f t="shared" si="58"/>
        <v>27</v>
      </c>
      <c r="T173" s="198">
        <f t="shared" si="58"/>
        <v>25</v>
      </c>
      <c r="U173" s="198">
        <f t="shared" si="58"/>
        <v>24</v>
      </c>
      <c r="V173" s="198">
        <f t="shared" si="58"/>
        <v>24</v>
      </c>
      <c r="W173" s="198">
        <f t="shared" si="58"/>
        <v>18</v>
      </c>
      <c r="X173" s="198">
        <f t="shared" si="58"/>
        <v>19</v>
      </c>
      <c r="Y173" s="254">
        <f t="shared" si="58"/>
        <v>16</v>
      </c>
      <c r="AK173" s="349"/>
      <c r="AL173" s="833" t="s">
        <v>34</v>
      </c>
      <c r="AM173" s="833"/>
      <c r="AN173" s="833"/>
      <c r="AO173" s="833" t="s">
        <v>35</v>
      </c>
      <c r="AP173" s="833"/>
      <c r="AQ173" s="833"/>
      <c r="AR173" s="833" t="s">
        <v>36</v>
      </c>
      <c r="AS173" s="833"/>
      <c r="AT173" s="833"/>
      <c r="AU173" s="833" t="s">
        <v>37</v>
      </c>
      <c r="AV173" s="833"/>
      <c r="AW173" s="833"/>
      <c r="AZ173" s="463"/>
      <c r="BA173" s="463"/>
      <c r="BB173" s="463"/>
      <c r="BC173" s="463"/>
      <c r="BD173" s="463"/>
      <c r="BE173" s="463"/>
    </row>
    <row r="174" spans="1:57" s="13" customFormat="1" ht="16.5" thickBot="1">
      <c r="A174" s="864" t="s">
        <v>53</v>
      </c>
      <c r="B174" s="865"/>
      <c r="C174" s="865"/>
      <c r="D174" s="865"/>
      <c r="E174" s="865"/>
      <c r="F174" s="865"/>
      <c r="G174" s="865"/>
      <c r="H174" s="865"/>
      <c r="I174" s="865"/>
      <c r="J174" s="865"/>
      <c r="K174" s="865"/>
      <c r="L174" s="865"/>
      <c r="M174" s="865"/>
      <c r="N174" s="449">
        <f>COUNTIF($C11:$C151,"=1")</f>
        <v>2</v>
      </c>
      <c r="O174" s="449">
        <f>COUNTIF($C11:$C151,"=2а")</f>
        <v>2</v>
      </c>
      <c r="P174" s="449">
        <f>COUNTIF($C11:$C151,"=2б")</f>
        <v>4</v>
      </c>
      <c r="Q174" s="449">
        <f>COUNTIF($C11:$C151,"=3")</f>
        <v>3</v>
      </c>
      <c r="R174" s="449">
        <f>COUNTIF($C11:$C151,"=4а")</f>
        <v>2</v>
      </c>
      <c r="S174" s="449">
        <f>COUNTIF($C11:$C151,"=4б")</f>
        <v>2</v>
      </c>
      <c r="T174" s="449">
        <f>COUNTIF($C11:$C151,"=5")</f>
        <v>4</v>
      </c>
      <c r="U174" s="449">
        <f>COUNTIF($C11:$C151,"=6а")</f>
        <v>2</v>
      </c>
      <c r="V174" s="449">
        <f>COUNTIF($C11:$C151,"=6б")</f>
        <v>3</v>
      </c>
      <c r="W174" s="449">
        <f>COUNTIF($C11:$C151,"=7")</f>
        <v>3</v>
      </c>
      <c r="X174" s="449">
        <f>COUNTIF($C11:$C151,"=8а")</f>
        <v>2</v>
      </c>
      <c r="Y174" s="449">
        <f>COUNTIF($C11:$C151,"=8б")</f>
        <v>1</v>
      </c>
      <c r="AK174" s="349"/>
      <c r="AL174" s="833"/>
      <c r="AM174" s="833"/>
      <c r="AN174" s="833"/>
      <c r="AO174" s="833"/>
      <c r="AP174" s="833"/>
      <c r="AQ174" s="833"/>
      <c r="AR174" s="833"/>
      <c r="AS174" s="833"/>
      <c r="AT174" s="833"/>
      <c r="AU174" s="833"/>
      <c r="AV174" s="833"/>
      <c r="AW174" s="833"/>
      <c r="AZ174" s="351"/>
      <c r="BA174" s="351"/>
      <c r="BB174" s="351"/>
      <c r="BC174" s="351"/>
      <c r="BD174" s="351"/>
      <c r="BE174" s="351"/>
    </row>
    <row r="175" spans="1:57" s="13" customFormat="1" ht="19.5" thickBot="1">
      <c r="A175" s="864" t="s">
        <v>54</v>
      </c>
      <c r="B175" s="865"/>
      <c r="C175" s="865"/>
      <c r="D175" s="865"/>
      <c r="E175" s="865"/>
      <c r="F175" s="865"/>
      <c r="G175" s="865"/>
      <c r="H175" s="865"/>
      <c r="I175" s="865"/>
      <c r="J175" s="865"/>
      <c r="K175" s="865"/>
      <c r="L175" s="865"/>
      <c r="M175" s="865"/>
      <c r="N175" s="347">
        <f>COUNTIF($D11:$D101,"=1")+COUNTIF($D129:$D151,"=1")</f>
        <v>6</v>
      </c>
      <c r="O175" s="347" t="s">
        <v>42</v>
      </c>
      <c r="P175" s="347" t="s">
        <v>388</v>
      </c>
      <c r="Q175" s="347">
        <f>COUNTIF($D11:$D101,"=3")+COUNTIF($D129:$D151,"=3")</f>
        <v>5</v>
      </c>
      <c r="R175" s="347">
        <f>COUNTIF($D11:$D101,"=4а")+COUNTIF($D129:$D151,"=4а")</f>
        <v>4</v>
      </c>
      <c r="S175" s="347" t="s">
        <v>395</v>
      </c>
      <c r="T175" s="347">
        <f>COUNTIF($D11:$D101,"=5")+COUNTIF($D129:$D151,"=5")</f>
        <v>2</v>
      </c>
      <c r="U175" s="347">
        <f>COUNTIF($D11:$D101,"=6а")+COUNTIF($D129:$D151,"=6а")</f>
        <v>3</v>
      </c>
      <c r="V175" s="347">
        <f>COUNTIF($D11:$D101,"=6б")+COUNTIF($D129:$D151,"=6б")</f>
        <v>2</v>
      </c>
      <c r="W175" s="347">
        <f>COUNTIF($D11:$D101,"=7")+COUNTIF($D129:$D151,"=7")</f>
        <v>2</v>
      </c>
      <c r="X175" s="347">
        <f>COUNTIF($D11:$D101,"=8а")+COUNTIF($D129:$D151,"=8а")</f>
        <v>1</v>
      </c>
      <c r="Y175" s="347">
        <f>COUNTIF($D11:$D101,"=8б")+COUNTIF($D129:$D151,"=8б")</f>
        <v>3</v>
      </c>
      <c r="AK175" s="349"/>
      <c r="AL175" s="350">
        <v>1</v>
      </c>
      <c r="AM175" s="350" t="s">
        <v>330</v>
      </c>
      <c r="AN175" s="350" t="s">
        <v>326</v>
      </c>
      <c r="AO175" s="350">
        <v>3</v>
      </c>
      <c r="AP175" s="350" t="s">
        <v>329</v>
      </c>
      <c r="AQ175" s="350" t="s">
        <v>331</v>
      </c>
      <c r="AR175" s="350">
        <v>5</v>
      </c>
      <c r="AS175" s="350" t="s">
        <v>332</v>
      </c>
      <c r="AT175" s="350" t="s">
        <v>333</v>
      </c>
      <c r="AU175" s="350">
        <v>7</v>
      </c>
      <c r="AV175" s="350" t="s">
        <v>334</v>
      </c>
      <c r="AW175" s="350" t="s">
        <v>328</v>
      </c>
      <c r="AZ175" s="351"/>
      <c r="BA175" s="351"/>
      <c r="BB175" s="351"/>
      <c r="BC175" s="351"/>
      <c r="BD175" s="351"/>
      <c r="BE175" s="351"/>
    </row>
    <row r="176" spans="1:57" s="13" customFormat="1" ht="16.5" thickBot="1">
      <c r="A176" s="864" t="s">
        <v>72</v>
      </c>
      <c r="B176" s="865"/>
      <c r="C176" s="865"/>
      <c r="D176" s="865"/>
      <c r="E176" s="865"/>
      <c r="F176" s="865"/>
      <c r="G176" s="865"/>
      <c r="H176" s="865"/>
      <c r="I176" s="865"/>
      <c r="J176" s="865"/>
      <c r="K176" s="865"/>
      <c r="L176" s="865"/>
      <c r="M176" s="865"/>
      <c r="N176" s="199"/>
      <c r="O176" s="15"/>
      <c r="P176" s="29"/>
      <c r="Q176" s="28"/>
      <c r="R176" s="15"/>
      <c r="S176" s="27"/>
      <c r="T176" s="28"/>
      <c r="U176" s="15"/>
      <c r="V176" s="27"/>
      <c r="W176" s="31"/>
      <c r="X176" s="15"/>
      <c r="Y176" s="200"/>
      <c r="AK176" s="349"/>
      <c r="AL176" s="349"/>
      <c r="AM176" s="349"/>
      <c r="AN176" s="349"/>
      <c r="AO176" s="349"/>
      <c r="AP176" s="349"/>
      <c r="AQ176" s="349"/>
      <c r="AR176" s="349"/>
      <c r="AS176" s="349"/>
      <c r="AT176" s="349"/>
      <c r="AU176" s="349"/>
      <c r="AV176" s="349"/>
      <c r="AW176" s="349"/>
      <c r="AZ176" s="351"/>
      <c r="BA176" s="351"/>
      <c r="BB176" s="351"/>
      <c r="BC176" s="351"/>
      <c r="BD176" s="351"/>
      <c r="BE176" s="351"/>
    </row>
    <row r="177" spans="1:57" s="13" customFormat="1" ht="16.5" thickBot="1">
      <c r="A177" s="864" t="s">
        <v>70</v>
      </c>
      <c r="B177" s="865"/>
      <c r="C177" s="865"/>
      <c r="D177" s="865"/>
      <c r="E177" s="865"/>
      <c r="F177" s="865"/>
      <c r="G177" s="865"/>
      <c r="H177" s="865"/>
      <c r="I177" s="865"/>
      <c r="J177" s="865"/>
      <c r="K177" s="865"/>
      <c r="L177" s="865"/>
      <c r="M177" s="865"/>
      <c r="N177" s="203">
        <v>0</v>
      </c>
      <c r="O177" s="176">
        <v>0</v>
      </c>
      <c r="P177" s="177">
        <v>0</v>
      </c>
      <c r="Q177" s="203">
        <v>1</v>
      </c>
      <c r="R177" s="176">
        <v>0</v>
      </c>
      <c r="S177" s="177">
        <v>1</v>
      </c>
      <c r="T177" s="203">
        <v>0</v>
      </c>
      <c r="U177" s="176">
        <v>1</v>
      </c>
      <c r="V177" s="177">
        <v>0</v>
      </c>
      <c r="W177" s="203">
        <v>1</v>
      </c>
      <c r="X177" s="176">
        <v>1</v>
      </c>
      <c r="Y177" s="177">
        <v>0</v>
      </c>
      <c r="AE177" s="13" t="s">
        <v>34</v>
      </c>
      <c r="AF177" s="13" t="s">
        <v>35</v>
      </c>
      <c r="AG177" s="13" t="s">
        <v>36</v>
      </c>
      <c r="AH177" s="13" t="s">
        <v>37</v>
      </c>
      <c r="AK177" s="349" t="s">
        <v>353</v>
      </c>
      <c r="AL177" s="349">
        <f aca="true" t="shared" si="59" ref="AL177:AW177">AL11+AL39+AL64+AL100+AL134</f>
        <v>2</v>
      </c>
      <c r="AM177" s="349">
        <f t="shared" si="59"/>
        <v>2</v>
      </c>
      <c r="AN177" s="349">
        <f t="shared" si="59"/>
        <v>4</v>
      </c>
      <c r="AO177" s="349">
        <f t="shared" si="59"/>
        <v>2</v>
      </c>
      <c r="AP177" s="349">
        <f t="shared" si="59"/>
        <v>2</v>
      </c>
      <c r="AQ177" s="349">
        <f t="shared" si="59"/>
        <v>2</v>
      </c>
      <c r="AR177" s="349">
        <f t="shared" si="59"/>
        <v>4</v>
      </c>
      <c r="AS177" s="349">
        <f t="shared" si="59"/>
        <v>2</v>
      </c>
      <c r="AT177" s="349">
        <f t="shared" si="59"/>
        <v>3</v>
      </c>
      <c r="AU177" s="349">
        <f t="shared" si="59"/>
        <v>3</v>
      </c>
      <c r="AV177" s="349">
        <f t="shared" si="59"/>
        <v>2</v>
      </c>
      <c r="AW177" s="349">
        <f t="shared" si="59"/>
        <v>1</v>
      </c>
      <c r="AZ177" s="351"/>
      <c r="BA177" s="351"/>
      <c r="BB177" s="351"/>
      <c r="BC177" s="351"/>
      <c r="BD177" s="351"/>
      <c r="BE177" s="351"/>
    </row>
    <row r="178" spans="1:57" s="13" customFormat="1" ht="15.75" customHeight="1" thickBot="1">
      <c r="A178" s="840" t="s">
        <v>250</v>
      </c>
      <c r="B178" s="841"/>
      <c r="C178" s="841"/>
      <c r="D178" s="841"/>
      <c r="E178" s="841"/>
      <c r="F178" s="841"/>
      <c r="G178" s="841"/>
      <c r="H178" s="841"/>
      <c r="I178" s="841"/>
      <c r="J178" s="841"/>
      <c r="K178" s="841"/>
      <c r="L178" s="841"/>
      <c r="M178" s="842"/>
      <c r="N178" s="837">
        <f>AE178</f>
        <v>60</v>
      </c>
      <c r="O178" s="838"/>
      <c r="P178" s="839"/>
      <c r="Q178" s="837">
        <f>AF178</f>
        <v>60</v>
      </c>
      <c r="R178" s="838"/>
      <c r="S178" s="839"/>
      <c r="T178" s="837">
        <f>AG178+8</f>
        <v>60</v>
      </c>
      <c r="U178" s="838"/>
      <c r="V178" s="839"/>
      <c r="W178" s="837">
        <f>AH178+3</f>
        <v>60</v>
      </c>
      <c r="X178" s="838"/>
      <c r="Y178" s="839"/>
      <c r="AE178" s="13">
        <f>AE10+AE35+AE60+AE96+AE132+AE164</f>
        <v>60</v>
      </c>
      <c r="AF178" s="13">
        <f>AF10+AF35+AF60+AF96+AF132+AF164</f>
        <v>60</v>
      </c>
      <c r="AG178" s="13">
        <f>AG10+AG35+AG60+AG96+AG132+AG164</f>
        <v>52</v>
      </c>
      <c r="AH178" s="13">
        <f>AH10+AH35+AH60+AH96+AH132+AH164</f>
        <v>57</v>
      </c>
      <c r="AI178" s="13">
        <f>AI10+AI35+AI60+AI96+AI132+AI164</f>
        <v>229</v>
      </c>
      <c r="AK178" s="351" t="s">
        <v>354</v>
      </c>
      <c r="AL178" s="349">
        <f>AL12+AL40+AL65+AL101+AL135</f>
        <v>6</v>
      </c>
      <c r="AM178" s="349">
        <f>AM12+AM40+AM65+AM101+AM135+1</f>
        <v>4</v>
      </c>
      <c r="AN178" s="349">
        <f aca="true" t="shared" si="60" ref="AN178:AS180">AN12+AN40+AN65+AN101+AN135</f>
        <v>3</v>
      </c>
      <c r="AO178" s="349">
        <f t="shared" si="60"/>
        <v>5</v>
      </c>
      <c r="AP178" s="349">
        <f t="shared" si="60"/>
        <v>4</v>
      </c>
      <c r="AQ178" s="349">
        <f t="shared" si="60"/>
        <v>5</v>
      </c>
      <c r="AR178" s="349">
        <f t="shared" si="60"/>
        <v>4</v>
      </c>
      <c r="AS178" s="349">
        <f t="shared" si="60"/>
        <v>4</v>
      </c>
      <c r="AT178" s="349">
        <f>AT12+AT40+AT65+AT101+AT135+1</f>
        <v>3</v>
      </c>
      <c r="AU178" s="349">
        <f aca="true" t="shared" si="61" ref="AU178:AV180">AU12+AU40+AU65+AU101+AU135</f>
        <v>2</v>
      </c>
      <c r="AV178" s="349">
        <f t="shared" si="61"/>
        <v>2</v>
      </c>
      <c r="AW178" s="349">
        <f>AW12+AW40+AW65+AW101+AW135+1</f>
        <v>4</v>
      </c>
      <c r="AZ178" s="351"/>
      <c r="BA178" s="351"/>
      <c r="BB178" s="351"/>
      <c r="BC178" s="351"/>
      <c r="BD178" s="351"/>
      <c r="BE178" s="351"/>
    </row>
    <row r="179" spans="1:57" s="13" customFormat="1" ht="15.75" customHeight="1">
      <c r="A179" s="335"/>
      <c r="B179" s="335" t="s">
        <v>357</v>
      </c>
      <c r="C179" s="335"/>
      <c r="D179" s="353"/>
      <c r="E179" s="370"/>
      <c r="F179" s="370"/>
      <c r="G179" s="335"/>
      <c r="H179" s="372" t="s">
        <v>358</v>
      </c>
      <c r="I179" s="335"/>
      <c r="J179" s="335"/>
      <c r="K179" s="335"/>
      <c r="L179" s="335"/>
      <c r="M179" s="335"/>
      <c r="N179" s="844">
        <f>N178+Q178+T178+W178</f>
        <v>240</v>
      </c>
      <c r="O179" s="845"/>
      <c r="P179" s="845"/>
      <c r="Q179" s="845"/>
      <c r="R179" s="845"/>
      <c r="S179" s="845"/>
      <c r="T179" s="845"/>
      <c r="U179" s="845"/>
      <c r="V179" s="845"/>
      <c r="W179" s="845"/>
      <c r="X179" s="845"/>
      <c r="Y179" s="845"/>
      <c r="AK179" s="351" t="s">
        <v>355</v>
      </c>
      <c r="AL179" s="349">
        <f>AL13+AL41+AL66+AL102+AL136</f>
        <v>0</v>
      </c>
      <c r="AM179" s="349">
        <f>AM13+AM41+AM66+AM102+AM136</f>
        <v>0</v>
      </c>
      <c r="AN179" s="349">
        <f t="shared" si="60"/>
        <v>0</v>
      </c>
      <c r="AO179" s="349">
        <f t="shared" si="60"/>
        <v>0</v>
      </c>
      <c r="AP179" s="349">
        <f t="shared" si="60"/>
        <v>0</v>
      </c>
      <c r="AQ179" s="349">
        <f t="shared" si="60"/>
        <v>0</v>
      </c>
      <c r="AR179" s="349">
        <f t="shared" si="60"/>
        <v>0</v>
      </c>
      <c r="AS179" s="349">
        <f t="shared" si="60"/>
        <v>0</v>
      </c>
      <c r="AT179" s="349">
        <f>AT13+AT41+AT66+AT102+AT136</f>
        <v>0</v>
      </c>
      <c r="AU179" s="349">
        <f t="shared" si="61"/>
        <v>0</v>
      </c>
      <c r="AV179" s="349">
        <f t="shared" si="61"/>
        <v>0</v>
      </c>
      <c r="AW179" s="349">
        <f>AW13+AW41+AW66+AW102+AW136</f>
        <v>0</v>
      </c>
      <c r="AZ179" s="351"/>
      <c r="BA179" s="351"/>
      <c r="BB179" s="351"/>
      <c r="BC179" s="351"/>
      <c r="BD179" s="351"/>
      <c r="BE179" s="351"/>
    </row>
    <row r="180" spans="2:57" s="13" customFormat="1" ht="15.75">
      <c r="B180" s="335"/>
      <c r="C180" s="335"/>
      <c r="D180" s="335"/>
      <c r="E180" s="335"/>
      <c r="F180" s="335"/>
      <c r="G180" s="335"/>
      <c r="H180" s="335"/>
      <c r="I180" s="335"/>
      <c r="J180" s="335"/>
      <c r="N180" s="843"/>
      <c r="O180" s="843"/>
      <c r="P180" s="843"/>
      <c r="Q180" s="843"/>
      <c r="R180" s="843"/>
      <c r="S180" s="843"/>
      <c r="T180" s="843"/>
      <c r="U180" s="843"/>
      <c r="V180" s="843"/>
      <c r="W180" s="843"/>
      <c r="X180" s="843"/>
      <c r="Y180" s="843"/>
      <c r="AK180" s="351" t="s">
        <v>356</v>
      </c>
      <c r="AL180" s="349">
        <f>AL14+AL42+AL67+AL103+AL137</f>
        <v>0</v>
      </c>
      <c r="AM180" s="349">
        <f>AM14+AM42+AM67+AM103+AM137</f>
        <v>0</v>
      </c>
      <c r="AN180" s="349">
        <f t="shared" si="60"/>
        <v>0</v>
      </c>
      <c r="AO180" s="349">
        <f t="shared" si="60"/>
        <v>1</v>
      </c>
      <c r="AP180" s="349">
        <f t="shared" si="60"/>
        <v>0</v>
      </c>
      <c r="AQ180" s="349">
        <f t="shared" si="60"/>
        <v>1</v>
      </c>
      <c r="AR180" s="349">
        <f t="shared" si="60"/>
        <v>0</v>
      </c>
      <c r="AS180" s="349">
        <f t="shared" si="60"/>
        <v>1</v>
      </c>
      <c r="AT180" s="349">
        <f>AT14+AT42+AT67+AT103+AT137</f>
        <v>0</v>
      </c>
      <c r="AU180" s="349">
        <f t="shared" si="61"/>
        <v>1</v>
      </c>
      <c r="AV180" s="349">
        <f t="shared" si="61"/>
        <v>1</v>
      </c>
      <c r="AW180" s="349">
        <f>AW14+AW42+AW67+AW103+AW137</f>
        <v>0</v>
      </c>
      <c r="AZ180" s="351"/>
      <c r="BA180" s="351"/>
      <c r="BB180" s="351"/>
      <c r="BC180" s="351"/>
      <c r="BD180" s="351"/>
      <c r="BE180" s="351"/>
    </row>
    <row r="181" spans="2:57" s="13" customFormat="1" ht="15.75">
      <c r="B181" s="335" t="s">
        <v>240</v>
      </c>
      <c r="C181" s="335"/>
      <c r="D181" s="890"/>
      <c r="E181" s="891"/>
      <c r="F181" s="891"/>
      <c r="G181" s="335"/>
      <c r="H181" s="835" t="s">
        <v>241</v>
      </c>
      <c r="I181" s="836"/>
      <c r="J181" s="836"/>
      <c r="AL181" s="349">
        <f>AL15+AL43+AL68+AL104+AL139</f>
        <v>0</v>
      </c>
      <c r="AZ181" s="351"/>
      <c r="BA181" s="351"/>
      <c r="BB181" s="351"/>
      <c r="BC181" s="351"/>
      <c r="BD181" s="351"/>
      <c r="BE181" s="351"/>
    </row>
    <row r="182" spans="52:57" s="13" customFormat="1" ht="15.75">
      <c r="AZ182" s="351"/>
      <c r="BA182" s="351"/>
      <c r="BB182" s="351"/>
      <c r="BC182" s="351"/>
      <c r="BD182" s="351"/>
      <c r="BE182" s="351"/>
    </row>
    <row r="183" spans="1:57" s="13" customFormat="1" ht="16.5" thickBot="1">
      <c r="A183" s="9"/>
      <c r="AZ183" s="351"/>
      <c r="BA183" s="351"/>
      <c r="BB183" s="351"/>
      <c r="BC183" s="351"/>
      <c r="BD183" s="351"/>
      <c r="BE183" s="351"/>
    </row>
    <row r="184" spans="1:57" s="13" customFormat="1" ht="16.5" thickBot="1">
      <c r="A184" s="9"/>
      <c r="T184" s="347"/>
      <c r="AZ184" s="351"/>
      <c r="BA184" s="351"/>
      <c r="BB184" s="351"/>
      <c r="BC184" s="351"/>
      <c r="BD184" s="351"/>
      <c r="BE184" s="351"/>
    </row>
    <row r="185" spans="1:57" s="13" customFormat="1" ht="15.75">
      <c r="A185" s="336"/>
      <c r="B185" s="884"/>
      <c r="C185" s="884"/>
      <c r="D185" s="884"/>
      <c r="E185" s="884"/>
      <c r="F185" s="884"/>
      <c r="G185" s="884"/>
      <c r="H185" s="884"/>
      <c r="I185" s="884"/>
      <c r="J185" s="884"/>
      <c r="K185" s="884"/>
      <c r="L185" s="884"/>
      <c r="M185" s="884"/>
      <c r="N185" s="884"/>
      <c r="O185" s="884"/>
      <c r="P185" s="884"/>
      <c r="Q185" s="884"/>
      <c r="R185" s="884"/>
      <c r="S185" s="884"/>
      <c r="T185" s="884"/>
      <c r="U185" s="884"/>
      <c r="V185" s="884"/>
      <c r="W185" s="884"/>
      <c r="X185" s="884"/>
      <c r="Y185" s="884"/>
      <c r="Z185" s="884"/>
      <c r="AZ185" s="351"/>
      <c r="BA185" s="351"/>
      <c r="BB185" s="351"/>
      <c r="BC185" s="351"/>
      <c r="BD185" s="351"/>
      <c r="BE185" s="351"/>
    </row>
    <row r="186" spans="1:57" s="13" customFormat="1" ht="15.75">
      <c r="A186" s="9"/>
      <c r="C186" s="18"/>
      <c r="D186" s="19"/>
      <c r="E186" s="19"/>
      <c r="F186" s="18"/>
      <c r="G186" s="18"/>
      <c r="H186" s="18"/>
      <c r="S186" s="13">
        <f>COUNTIF($D$11:$D$101,6)</f>
        <v>0</v>
      </c>
      <c r="T186" s="13">
        <f>COUNTIF($D$11:$D$101,7)+2</f>
        <v>3</v>
      </c>
      <c r="U186" s="13">
        <f>COUNTIF($D$11:$D$101,8)</f>
        <v>0</v>
      </c>
      <c r="V186" s="13">
        <f>COUNTIF($D$11:$D$101,9)</f>
        <v>0</v>
      </c>
      <c r="AZ186" s="351"/>
      <c r="BA186" s="351"/>
      <c r="BB186" s="351"/>
      <c r="BC186" s="351"/>
      <c r="BD186" s="351"/>
      <c r="BE186" s="351"/>
    </row>
    <row r="187" spans="1:57" s="13" customFormat="1" ht="15.75">
      <c r="A187" s="9"/>
      <c r="B187" s="337"/>
      <c r="C187" s="338"/>
      <c r="D187" s="338"/>
      <c r="E187" s="338"/>
      <c r="F187" s="337"/>
      <c r="G187" s="337"/>
      <c r="H187" s="337"/>
      <c r="I187" s="337"/>
      <c r="J187" s="337"/>
      <c r="K187" s="337"/>
      <c r="L187" s="338"/>
      <c r="M187" s="338"/>
      <c r="N187" s="338"/>
      <c r="O187" s="338"/>
      <c r="P187" s="338"/>
      <c r="Q187" s="338"/>
      <c r="R187" s="338"/>
      <c r="S187" s="338">
        <f>COUNTIF($D$129:$D$151,6)</f>
        <v>0</v>
      </c>
      <c r="T187" s="338">
        <f>COUNTIF($D$129:$D$151,7)</f>
        <v>1</v>
      </c>
      <c r="U187" s="338">
        <f>COUNTIF($D$129:$D$151,8)</f>
        <v>0</v>
      </c>
      <c r="V187" s="338">
        <f>COUNTIF($D$129:$D$151,9)</f>
        <v>0</v>
      </c>
      <c r="W187" s="338"/>
      <c r="X187" s="338"/>
      <c r="Y187" s="338"/>
      <c r="Z187" s="20"/>
      <c r="AZ187" s="351"/>
      <c r="BA187" s="351"/>
      <c r="BB187" s="351"/>
      <c r="BC187" s="351"/>
      <c r="BD187" s="351"/>
      <c r="BE187" s="351"/>
    </row>
    <row r="188" spans="1:57" s="13" customFormat="1" ht="15.75">
      <c r="A188" s="9"/>
      <c r="B188" s="337"/>
      <c r="C188" s="338"/>
      <c r="D188" s="338"/>
      <c r="E188" s="338"/>
      <c r="F188" s="337"/>
      <c r="G188" s="337"/>
      <c r="H188" s="337"/>
      <c r="I188" s="337"/>
      <c r="J188" s="337"/>
      <c r="K188" s="337"/>
      <c r="L188" s="338"/>
      <c r="M188" s="338"/>
      <c r="N188" s="338"/>
      <c r="O188" s="338"/>
      <c r="P188" s="338"/>
      <c r="Q188" s="338"/>
      <c r="R188" s="338"/>
      <c r="S188" s="338"/>
      <c r="T188" s="338"/>
      <c r="U188" s="338"/>
      <c r="V188" s="338"/>
      <c r="W188" s="338"/>
      <c r="X188" s="338"/>
      <c r="Y188" s="338"/>
      <c r="Z188" s="20"/>
      <c r="AZ188" s="351"/>
      <c r="BA188" s="351"/>
      <c r="BB188" s="351"/>
      <c r="BC188" s="351"/>
      <c r="BD188" s="351"/>
      <c r="BE188" s="351"/>
    </row>
    <row r="189" spans="1:57" s="13" customFormat="1" ht="15.75">
      <c r="A189" s="9"/>
      <c r="B189" s="337"/>
      <c r="C189" s="338"/>
      <c r="D189" s="338"/>
      <c r="E189" s="338"/>
      <c r="F189" s="337"/>
      <c r="G189" s="337"/>
      <c r="H189" s="337"/>
      <c r="I189" s="337"/>
      <c r="J189" s="337"/>
      <c r="K189" s="337"/>
      <c r="L189" s="338"/>
      <c r="M189" s="338"/>
      <c r="N189" s="338"/>
      <c r="O189" s="338"/>
      <c r="P189" s="338"/>
      <c r="Q189" s="338"/>
      <c r="R189" s="338"/>
      <c r="S189" s="338"/>
      <c r="T189" s="338"/>
      <c r="U189" s="338"/>
      <c r="V189" s="338"/>
      <c r="W189" s="338"/>
      <c r="X189" s="338"/>
      <c r="Y189" s="338"/>
      <c r="Z189" s="20"/>
      <c r="AZ189" s="351"/>
      <c r="BA189" s="351"/>
      <c r="BB189" s="351"/>
      <c r="BC189" s="351"/>
      <c r="BD189" s="351"/>
      <c r="BE189" s="351"/>
    </row>
    <row r="190" spans="1:57" s="13" customFormat="1" ht="15.75" customHeight="1">
      <c r="A190" s="9"/>
      <c r="B190" s="337"/>
      <c r="C190" s="338"/>
      <c r="D190" s="338"/>
      <c r="E190" s="338"/>
      <c r="F190" s="337"/>
      <c r="G190" s="337"/>
      <c r="H190" s="337"/>
      <c r="I190" s="337"/>
      <c r="J190" s="337"/>
      <c r="K190" s="337"/>
      <c r="L190" s="338"/>
      <c r="M190" s="338"/>
      <c r="N190" s="338"/>
      <c r="O190" s="338"/>
      <c r="P190" s="338"/>
      <c r="Q190" s="338"/>
      <c r="R190" s="338"/>
      <c r="S190" s="338"/>
      <c r="T190" s="338"/>
      <c r="U190" s="338"/>
      <c r="V190" s="338"/>
      <c r="W190" s="338"/>
      <c r="X190" s="338"/>
      <c r="Y190" s="338"/>
      <c r="Z190" s="20"/>
      <c r="AZ190" s="351"/>
      <c r="BA190" s="351"/>
      <c r="BB190" s="351"/>
      <c r="BC190" s="351"/>
      <c r="BD190" s="351"/>
      <c r="BE190" s="351"/>
    </row>
    <row r="191" spans="1:57" s="13" customFormat="1" ht="15.75">
      <c r="A191" s="9"/>
      <c r="B191" s="337"/>
      <c r="C191" s="338"/>
      <c r="D191" s="338"/>
      <c r="E191" s="338"/>
      <c r="F191" s="337"/>
      <c r="G191" s="337"/>
      <c r="H191" s="337"/>
      <c r="I191" s="337"/>
      <c r="J191" s="337"/>
      <c r="K191" s="337"/>
      <c r="L191" s="338"/>
      <c r="M191" s="338"/>
      <c r="N191" s="338"/>
      <c r="O191" s="338"/>
      <c r="P191" s="338"/>
      <c r="Q191" s="338"/>
      <c r="R191" s="338"/>
      <c r="S191" s="338"/>
      <c r="T191" s="338"/>
      <c r="U191" s="338"/>
      <c r="V191" s="338"/>
      <c r="W191" s="338"/>
      <c r="X191" s="338"/>
      <c r="Y191" s="338"/>
      <c r="Z191" s="20"/>
      <c r="AZ191" s="351"/>
      <c r="BA191" s="351"/>
      <c r="BB191" s="351"/>
      <c r="BC191" s="351"/>
      <c r="BD191" s="351"/>
      <c r="BE191" s="351"/>
    </row>
    <row r="192" spans="1:57" s="13" customFormat="1" ht="15.75">
      <c r="A192" s="9"/>
      <c r="B192" s="339"/>
      <c r="C192" s="340"/>
      <c r="D192" s="340"/>
      <c r="E192" s="340"/>
      <c r="F192" s="339"/>
      <c r="G192" s="339"/>
      <c r="H192" s="339"/>
      <c r="I192" s="339"/>
      <c r="J192" s="339"/>
      <c r="K192" s="339"/>
      <c r="L192" s="340"/>
      <c r="M192" s="340"/>
      <c r="N192" s="340"/>
      <c r="O192" s="340"/>
      <c r="P192" s="340"/>
      <c r="Q192" s="340"/>
      <c r="R192" s="340"/>
      <c r="S192" s="340"/>
      <c r="T192" s="340"/>
      <c r="U192" s="340"/>
      <c r="V192" s="340"/>
      <c r="W192" s="340"/>
      <c r="X192" s="340"/>
      <c r="Y192" s="340"/>
      <c r="Z192" s="21"/>
      <c r="AZ192" s="351"/>
      <c r="BA192" s="351"/>
      <c r="BB192" s="351"/>
      <c r="BC192" s="351"/>
      <c r="BD192" s="351"/>
      <c r="BE192" s="351"/>
    </row>
    <row r="193" spans="1:57" s="341" customFormat="1" ht="15.75">
      <c r="A193" s="9"/>
      <c r="B193" s="339"/>
      <c r="C193" s="340"/>
      <c r="D193" s="340"/>
      <c r="E193" s="340"/>
      <c r="F193" s="339"/>
      <c r="G193" s="339"/>
      <c r="H193" s="339"/>
      <c r="I193" s="339"/>
      <c r="J193" s="339"/>
      <c r="K193" s="339"/>
      <c r="L193" s="340"/>
      <c r="M193" s="340"/>
      <c r="N193" s="340"/>
      <c r="O193" s="340"/>
      <c r="P193" s="340"/>
      <c r="Q193" s="340"/>
      <c r="R193" s="340"/>
      <c r="S193" s="340"/>
      <c r="T193" s="340"/>
      <c r="U193" s="340"/>
      <c r="V193" s="340"/>
      <c r="W193" s="340"/>
      <c r="X193" s="340"/>
      <c r="Y193" s="340"/>
      <c r="Z193" s="21"/>
      <c r="AZ193" s="464"/>
      <c r="BA193" s="464"/>
      <c r="BB193" s="464"/>
      <c r="BC193" s="464"/>
      <c r="BD193" s="464"/>
      <c r="BE193" s="464"/>
    </row>
    <row r="194" spans="1:57" s="13" customFormat="1" ht="15.75">
      <c r="A194" s="9"/>
      <c r="B194" s="339"/>
      <c r="C194" s="340"/>
      <c r="D194" s="340"/>
      <c r="E194" s="340"/>
      <c r="F194" s="339"/>
      <c r="G194" s="339"/>
      <c r="H194" s="339"/>
      <c r="I194" s="339"/>
      <c r="J194" s="339"/>
      <c r="K194" s="339"/>
      <c r="L194" s="340"/>
      <c r="M194" s="340"/>
      <c r="N194" s="340"/>
      <c r="O194" s="340"/>
      <c r="P194" s="340"/>
      <c r="Q194" s="340"/>
      <c r="R194" s="340"/>
      <c r="S194" s="340"/>
      <c r="T194" s="340"/>
      <c r="U194" s="340"/>
      <c r="V194" s="340"/>
      <c r="W194" s="340"/>
      <c r="X194" s="340"/>
      <c r="Y194" s="340"/>
      <c r="Z194" s="21"/>
      <c r="AZ194" s="351"/>
      <c r="BA194" s="351"/>
      <c r="BB194" s="351"/>
      <c r="BC194" s="351"/>
      <c r="BD194" s="351"/>
      <c r="BE194" s="351"/>
    </row>
    <row r="195" spans="1:57" s="13" customFormat="1" ht="15.75">
      <c r="A195" s="9"/>
      <c r="B195" s="339"/>
      <c r="C195" s="340"/>
      <c r="D195" s="340"/>
      <c r="E195" s="340"/>
      <c r="F195" s="339"/>
      <c r="G195" s="339"/>
      <c r="H195" s="339"/>
      <c r="I195" s="339"/>
      <c r="J195" s="339"/>
      <c r="K195" s="339"/>
      <c r="L195" s="340"/>
      <c r="M195" s="340"/>
      <c r="N195" s="340"/>
      <c r="O195" s="340"/>
      <c r="P195" s="340"/>
      <c r="Q195" s="340"/>
      <c r="R195" s="340"/>
      <c r="S195" s="340"/>
      <c r="T195" s="340"/>
      <c r="U195" s="340"/>
      <c r="V195" s="340"/>
      <c r="W195" s="340"/>
      <c r="X195" s="340"/>
      <c r="Y195" s="340"/>
      <c r="Z195" s="21"/>
      <c r="AZ195" s="351"/>
      <c r="BA195" s="351"/>
      <c r="BB195" s="351"/>
      <c r="BC195" s="351"/>
      <c r="BD195" s="351"/>
      <c r="BE195" s="351"/>
    </row>
    <row r="196" spans="1:57" s="13" customFormat="1" ht="15.75">
      <c r="A196" s="9"/>
      <c r="B196" s="339"/>
      <c r="C196" s="340"/>
      <c r="D196" s="340"/>
      <c r="E196" s="340"/>
      <c r="F196" s="339"/>
      <c r="G196" s="339"/>
      <c r="H196" s="339"/>
      <c r="I196" s="339"/>
      <c r="J196" s="339"/>
      <c r="K196" s="339"/>
      <c r="L196" s="340"/>
      <c r="M196" s="340"/>
      <c r="N196" s="340"/>
      <c r="O196" s="340"/>
      <c r="P196" s="340"/>
      <c r="Q196" s="340"/>
      <c r="R196" s="340"/>
      <c r="S196" s="340"/>
      <c r="T196" s="340"/>
      <c r="U196" s="340"/>
      <c r="V196" s="340"/>
      <c r="W196" s="340"/>
      <c r="X196" s="340"/>
      <c r="Y196" s="340"/>
      <c r="Z196" s="21"/>
      <c r="AZ196" s="351"/>
      <c r="BA196" s="351"/>
      <c r="BB196" s="351"/>
      <c r="BC196" s="351"/>
      <c r="BD196" s="351"/>
      <c r="BE196" s="351"/>
    </row>
    <row r="197" spans="1:57" s="13" customFormat="1" ht="15.75">
      <c r="A197" s="9"/>
      <c r="B197" s="339"/>
      <c r="C197" s="340"/>
      <c r="D197" s="340"/>
      <c r="E197" s="340"/>
      <c r="F197" s="339"/>
      <c r="G197" s="339"/>
      <c r="H197" s="339"/>
      <c r="I197" s="339"/>
      <c r="J197" s="339"/>
      <c r="K197" s="339"/>
      <c r="L197" s="340"/>
      <c r="M197" s="340"/>
      <c r="N197" s="340"/>
      <c r="O197" s="340"/>
      <c r="P197" s="340"/>
      <c r="Q197" s="340"/>
      <c r="R197" s="340"/>
      <c r="S197" s="340"/>
      <c r="T197" s="340"/>
      <c r="U197" s="340"/>
      <c r="V197" s="340"/>
      <c r="W197" s="340"/>
      <c r="X197" s="340"/>
      <c r="Y197" s="340"/>
      <c r="Z197" s="21"/>
      <c r="AZ197" s="351"/>
      <c r="BA197" s="351"/>
      <c r="BB197" s="351"/>
      <c r="BC197" s="351"/>
      <c r="BD197" s="351"/>
      <c r="BE197" s="351"/>
    </row>
    <row r="198" spans="1:57" s="13" customFormat="1" ht="15.75">
      <c r="A198" s="9"/>
      <c r="B198" s="339"/>
      <c r="C198" s="340"/>
      <c r="D198" s="340"/>
      <c r="E198" s="340"/>
      <c r="F198" s="339"/>
      <c r="G198" s="339"/>
      <c r="H198" s="339"/>
      <c r="I198" s="339"/>
      <c r="J198" s="339"/>
      <c r="K198" s="339"/>
      <c r="L198" s="340"/>
      <c r="M198" s="340"/>
      <c r="N198" s="340"/>
      <c r="O198" s="340"/>
      <c r="P198" s="340"/>
      <c r="Q198" s="340"/>
      <c r="R198" s="340"/>
      <c r="S198" s="340"/>
      <c r="T198" s="340"/>
      <c r="U198" s="340"/>
      <c r="V198" s="340"/>
      <c r="W198" s="340"/>
      <c r="X198" s="340"/>
      <c r="Y198" s="340"/>
      <c r="Z198" s="21"/>
      <c r="AZ198" s="351"/>
      <c r="BA198" s="351"/>
      <c r="BB198" s="351"/>
      <c r="BC198" s="351"/>
      <c r="BD198" s="351"/>
      <c r="BE198" s="351"/>
    </row>
    <row r="199" spans="1:57" s="13" customFormat="1" ht="15.75">
      <c r="A199" s="9"/>
      <c r="B199" s="339"/>
      <c r="C199" s="340"/>
      <c r="D199" s="340"/>
      <c r="E199" s="340"/>
      <c r="F199" s="339"/>
      <c r="G199" s="339"/>
      <c r="H199" s="339"/>
      <c r="I199" s="339"/>
      <c r="J199" s="339"/>
      <c r="K199" s="339"/>
      <c r="L199" s="340"/>
      <c r="M199" s="340"/>
      <c r="N199" s="340"/>
      <c r="O199" s="340"/>
      <c r="P199" s="340"/>
      <c r="Q199" s="340"/>
      <c r="R199" s="340"/>
      <c r="S199" s="340"/>
      <c r="T199" s="340"/>
      <c r="U199" s="340"/>
      <c r="V199" s="340"/>
      <c r="W199" s="340"/>
      <c r="X199" s="340"/>
      <c r="Y199" s="340"/>
      <c r="Z199" s="21"/>
      <c r="AZ199" s="351"/>
      <c r="BA199" s="351"/>
      <c r="BB199" s="351"/>
      <c r="BC199" s="351"/>
      <c r="BD199" s="351"/>
      <c r="BE199" s="351"/>
    </row>
    <row r="200" spans="1:57" s="13" customFormat="1" ht="15.75">
      <c r="A200" s="9"/>
      <c r="B200" s="339"/>
      <c r="C200" s="340"/>
      <c r="D200" s="340"/>
      <c r="E200" s="340"/>
      <c r="F200" s="339"/>
      <c r="G200" s="339"/>
      <c r="H200" s="339"/>
      <c r="I200" s="339"/>
      <c r="J200" s="339"/>
      <c r="K200" s="339"/>
      <c r="L200" s="340"/>
      <c r="M200" s="340"/>
      <c r="N200" s="340"/>
      <c r="O200" s="340"/>
      <c r="P200" s="340"/>
      <c r="Q200" s="340"/>
      <c r="R200" s="340"/>
      <c r="S200" s="340"/>
      <c r="T200" s="340"/>
      <c r="U200" s="340"/>
      <c r="V200" s="340"/>
      <c r="W200" s="340"/>
      <c r="X200" s="340"/>
      <c r="Y200" s="340"/>
      <c r="Z200" s="21"/>
      <c r="AZ200" s="351"/>
      <c r="BA200" s="351"/>
      <c r="BB200" s="351"/>
      <c r="BC200" s="351"/>
      <c r="BD200" s="351"/>
      <c r="BE200" s="351"/>
    </row>
    <row r="201" spans="1:57" s="13" customFormat="1" ht="15.75">
      <c r="A201" s="9"/>
      <c r="B201" s="339"/>
      <c r="C201" s="340"/>
      <c r="D201" s="340"/>
      <c r="E201" s="340"/>
      <c r="F201" s="339"/>
      <c r="G201" s="339"/>
      <c r="H201" s="339"/>
      <c r="I201" s="339"/>
      <c r="J201" s="339"/>
      <c r="K201" s="339"/>
      <c r="L201" s="340"/>
      <c r="M201" s="340"/>
      <c r="N201" s="340"/>
      <c r="O201" s="340"/>
      <c r="P201" s="340"/>
      <c r="Q201" s="340"/>
      <c r="R201" s="340"/>
      <c r="S201" s="340"/>
      <c r="T201" s="340"/>
      <c r="U201" s="340"/>
      <c r="V201" s="340"/>
      <c r="W201" s="340"/>
      <c r="X201" s="340"/>
      <c r="Y201" s="340"/>
      <c r="Z201" s="21"/>
      <c r="AZ201" s="351"/>
      <c r="BA201" s="351"/>
      <c r="BB201" s="351"/>
      <c r="BC201" s="351"/>
      <c r="BD201" s="351"/>
      <c r="BE201" s="351"/>
    </row>
    <row r="202" spans="1:57" s="13" customFormat="1" ht="15.75">
      <c r="A202" s="9"/>
      <c r="B202" s="339"/>
      <c r="C202" s="340"/>
      <c r="D202" s="340"/>
      <c r="E202" s="340"/>
      <c r="F202" s="339"/>
      <c r="G202" s="339"/>
      <c r="H202" s="339"/>
      <c r="I202" s="339"/>
      <c r="J202" s="339"/>
      <c r="K202" s="339"/>
      <c r="L202" s="340"/>
      <c r="M202" s="340"/>
      <c r="N202" s="340"/>
      <c r="O202" s="340"/>
      <c r="P202" s="340"/>
      <c r="Q202" s="340"/>
      <c r="R202" s="340"/>
      <c r="S202" s="340"/>
      <c r="T202" s="340"/>
      <c r="U202" s="340"/>
      <c r="V202" s="340"/>
      <c r="W202" s="340"/>
      <c r="X202" s="340"/>
      <c r="Y202" s="340"/>
      <c r="Z202" s="21"/>
      <c r="AZ202" s="351"/>
      <c r="BA202" s="351"/>
      <c r="BB202" s="351"/>
      <c r="BC202" s="351"/>
      <c r="BD202" s="351"/>
      <c r="BE202" s="351"/>
    </row>
    <row r="203" spans="1:57" s="13" customFormat="1" ht="15.75">
      <c r="A203" s="9"/>
      <c r="B203" s="339"/>
      <c r="C203" s="340"/>
      <c r="D203" s="340"/>
      <c r="E203" s="340"/>
      <c r="F203" s="339"/>
      <c r="G203" s="339"/>
      <c r="H203" s="339"/>
      <c r="I203" s="339"/>
      <c r="J203" s="339"/>
      <c r="K203" s="339"/>
      <c r="L203" s="340"/>
      <c r="M203" s="340"/>
      <c r="N203" s="340"/>
      <c r="O203" s="340"/>
      <c r="P203" s="340"/>
      <c r="Q203" s="340"/>
      <c r="R203" s="340"/>
      <c r="S203" s="340"/>
      <c r="T203" s="340"/>
      <c r="U203" s="340"/>
      <c r="V203" s="340"/>
      <c r="W203" s="340"/>
      <c r="X203" s="340"/>
      <c r="Y203" s="340"/>
      <c r="Z203" s="21"/>
      <c r="AZ203" s="351"/>
      <c r="BA203" s="351"/>
      <c r="BB203" s="351"/>
      <c r="BC203" s="351"/>
      <c r="BD203" s="351"/>
      <c r="BE203" s="351"/>
    </row>
    <row r="204" spans="1:57" s="13" customFormat="1" ht="15.75">
      <c r="A204" s="9"/>
      <c r="B204" s="10"/>
      <c r="C204" s="11"/>
      <c r="D204" s="12"/>
      <c r="E204" s="12"/>
      <c r="F204" s="11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Z204" s="351"/>
      <c r="BA204" s="351"/>
      <c r="BB204" s="351"/>
      <c r="BC204" s="351"/>
      <c r="BD204" s="351"/>
      <c r="BE204" s="351"/>
    </row>
    <row r="205" spans="1:57" s="13" customFormat="1" ht="15.75">
      <c r="A205" s="9"/>
      <c r="B205" s="10"/>
      <c r="C205" s="11"/>
      <c r="D205" s="12"/>
      <c r="E205" s="12"/>
      <c r="F205" s="11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Z205" s="351"/>
      <c r="BA205" s="351"/>
      <c r="BB205" s="351"/>
      <c r="BC205" s="351"/>
      <c r="BD205" s="351"/>
      <c r="BE205" s="351"/>
    </row>
    <row r="206" spans="1:57" s="13" customFormat="1" ht="15.75">
      <c r="A206" s="9"/>
      <c r="B206" s="10"/>
      <c r="C206" s="11"/>
      <c r="D206" s="12"/>
      <c r="E206" s="12"/>
      <c r="F206" s="11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Z206" s="351"/>
      <c r="BA206" s="351"/>
      <c r="BB206" s="351"/>
      <c r="BC206" s="351"/>
      <c r="BD206" s="351"/>
      <c r="BE206" s="351"/>
    </row>
    <row r="207" spans="1:57" s="13" customFormat="1" ht="15.75">
      <c r="A207" s="9"/>
      <c r="B207" s="10"/>
      <c r="C207" s="11"/>
      <c r="D207" s="12"/>
      <c r="E207" s="12"/>
      <c r="F207" s="11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Z207" s="351"/>
      <c r="BA207" s="351"/>
      <c r="BB207" s="351"/>
      <c r="BC207" s="351"/>
      <c r="BD207" s="351"/>
      <c r="BE207" s="351"/>
    </row>
    <row r="208" spans="1:57" s="13" customFormat="1" ht="15.75">
      <c r="A208" s="9"/>
      <c r="B208" s="10"/>
      <c r="C208" s="11"/>
      <c r="D208" s="12"/>
      <c r="E208" s="12"/>
      <c r="F208" s="11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Z208" s="351"/>
      <c r="BA208" s="351"/>
      <c r="BB208" s="351"/>
      <c r="BC208" s="351"/>
      <c r="BD208" s="351"/>
      <c r="BE208" s="351"/>
    </row>
    <row r="209" spans="1:57" s="13" customFormat="1" ht="15.75">
      <c r="A209" s="9"/>
      <c r="B209" s="10"/>
      <c r="C209" s="11"/>
      <c r="D209" s="12"/>
      <c r="E209" s="12"/>
      <c r="F209" s="11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Z209" s="351"/>
      <c r="BA209" s="351"/>
      <c r="BB209" s="351"/>
      <c r="BC209" s="351"/>
      <c r="BD209" s="351"/>
      <c r="BE209" s="351"/>
    </row>
    <row r="210" spans="1:57" s="13" customFormat="1" ht="15.75">
      <c r="A210" s="9"/>
      <c r="B210" s="10"/>
      <c r="C210" s="11"/>
      <c r="D210" s="12"/>
      <c r="E210" s="12"/>
      <c r="F210" s="11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Z210" s="351"/>
      <c r="BA210" s="351"/>
      <c r="BB210" s="351"/>
      <c r="BC210" s="351"/>
      <c r="BD210" s="351"/>
      <c r="BE210" s="351"/>
    </row>
    <row r="211" spans="1:57" s="13" customFormat="1" ht="15.75">
      <c r="A211" s="9"/>
      <c r="B211" s="10"/>
      <c r="C211" s="11"/>
      <c r="D211" s="12"/>
      <c r="E211" s="12"/>
      <c r="F211" s="11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Z211" s="351"/>
      <c r="BA211" s="351"/>
      <c r="BB211" s="351"/>
      <c r="BC211" s="351"/>
      <c r="BD211" s="351"/>
      <c r="BE211" s="351"/>
    </row>
    <row r="212" spans="1:57" s="13" customFormat="1" ht="15.75">
      <c r="A212" s="9"/>
      <c r="B212" s="10"/>
      <c r="C212" s="11"/>
      <c r="D212" s="12"/>
      <c r="E212" s="12"/>
      <c r="F212" s="11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Z212" s="351"/>
      <c r="BA212" s="351"/>
      <c r="BB212" s="351"/>
      <c r="BC212" s="351"/>
      <c r="BD212" s="351"/>
      <c r="BE212" s="351"/>
    </row>
    <row r="213" spans="1:57" s="13" customFormat="1" ht="15.75">
      <c r="A213" s="9"/>
      <c r="B213" s="10"/>
      <c r="C213" s="11"/>
      <c r="D213" s="12"/>
      <c r="E213" s="12"/>
      <c r="F213" s="11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Z213" s="351"/>
      <c r="BA213" s="351"/>
      <c r="BB213" s="351"/>
      <c r="BC213" s="351"/>
      <c r="BD213" s="351"/>
      <c r="BE213" s="351"/>
    </row>
    <row r="214" spans="1:57" s="13" customFormat="1" ht="15.75">
      <c r="A214" s="9"/>
      <c r="B214" s="10"/>
      <c r="C214" s="11"/>
      <c r="D214" s="12"/>
      <c r="E214" s="12"/>
      <c r="F214" s="11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Z214" s="351"/>
      <c r="BA214" s="351"/>
      <c r="BB214" s="351"/>
      <c r="BC214" s="351"/>
      <c r="BD214" s="351"/>
      <c r="BE214" s="351"/>
    </row>
    <row r="215" spans="1:57" s="13" customFormat="1" ht="15.75">
      <c r="A215" s="9"/>
      <c r="B215" s="10"/>
      <c r="C215" s="11"/>
      <c r="D215" s="12"/>
      <c r="E215" s="12"/>
      <c r="F215" s="11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Z215" s="351"/>
      <c r="BA215" s="351"/>
      <c r="BB215" s="351"/>
      <c r="BC215" s="351"/>
      <c r="BD215" s="351"/>
      <c r="BE215" s="351"/>
    </row>
    <row r="216" spans="1:57" s="13" customFormat="1" ht="15.75">
      <c r="A216" s="9"/>
      <c r="B216" s="10"/>
      <c r="C216" s="11"/>
      <c r="D216" s="12"/>
      <c r="E216" s="12"/>
      <c r="F216" s="11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Z216" s="351"/>
      <c r="BA216" s="351"/>
      <c r="BB216" s="351"/>
      <c r="BC216" s="351"/>
      <c r="BD216" s="351"/>
      <c r="BE216" s="351"/>
    </row>
    <row r="217" spans="1:57" s="13" customFormat="1" ht="15.75">
      <c r="A217" s="9"/>
      <c r="B217" s="10"/>
      <c r="C217" s="11"/>
      <c r="D217" s="12"/>
      <c r="E217" s="12"/>
      <c r="F217" s="11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Z217" s="351"/>
      <c r="BA217" s="351"/>
      <c r="BB217" s="351"/>
      <c r="BC217" s="351"/>
      <c r="BD217" s="351"/>
      <c r="BE217" s="351"/>
    </row>
    <row r="218" spans="1:57" s="13" customFormat="1" ht="15.75">
      <c r="A218" s="9"/>
      <c r="B218" s="10"/>
      <c r="C218" s="11"/>
      <c r="D218" s="12"/>
      <c r="E218" s="12"/>
      <c r="F218" s="11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Z218" s="351"/>
      <c r="BA218" s="351"/>
      <c r="BB218" s="351"/>
      <c r="BC218" s="351"/>
      <c r="BD218" s="351"/>
      <c r="BE218" s="351"/>
    </row>
    <row r="219" spans="1:57" s="13" customFormat="1" ht="15.75">
      <c r="A219" s="9"/>
      <c r="B219" s="10"/>
      <c r="C219" s="11"/>
      <c r="D219" s="12"/>
      <c r="E219" s="12"/>
      <c r="F219" s="11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Z219" s="351"/>
      <c r="BA219" s="351"/>
      <c r="BB219" s="351"/>
      <c r="BC219" s="351"/>
      <c r="BD219" s="351"/>
      <c r="BE219" s="351"/>
    </row>
    <row r="220" spans="1:57" s="13" customFormat="1" ht="15.75">
      <c r="A220" s="9"/>
      <c r="B220" s="10"/>
      <c r="C220" s="11"/>
      <c r="D220" s="12"/>
      <c r="E220" s="12"/>
      <c r="F220" s="11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Z220" s="351"/>
      <c r="BA220" s="351"/>
      <c r="BB220" s="351"/>
      <c r="BC220" s="351"/>
      <c r="BD220" s="351"/>
      <c r="BE220" s="351"/>
    </row>
    <row r="221" spans="1:57" s="13" customFormat="1" ht="15.75">
      <c r="A221" s="9"/>
      <c r="B221" s="10"/>
      <c r="C221" s="11"/>
      <c r="D221" s="12"/>
      <c r="E221" s="12"/>
      <c r="F221" s="11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Z221" s="351"/>
      <c r="BA221" s="351"/>
      <c r="BB221" s="351"/>
      <c r="BC221" s="351"/>
      <c r="BD221" s="351"/>
      <c r="BE221" s="351"/>
    </row>
    <row r="222" spans="1:57" s="13" customFormat="1" ht="15.75">
      <c r="A222" s="9"/>
      <c r="B222" s="10"/>
      <c r="C222" s="11"/>
      <c r="D222" s="12"/>
      <c r="E222" s="12"/>
      <c r="F222" s="11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Z222" s="351"/>
      <c r="BA222" s="351"/>
      <c r="BB222" s="351"/>
      <c r="BC222" s="351"/>
      <c r="BD222" s="351"/>
      <c r="BE222" s="351"/>
    </row>
    <row r="223" spans="1:57" s="13" customFormat="1" ht="15.75">
      <c r="A223" s="9"/>
      <c r="B223" s="10"/>
      <c r="C223" s="11"/>
      <c r="D223" s="12"/>
      <c r="E223" s="12"/>
      <c r="F223" s="11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Z223" s="351"/>
      <c r="BA223" s="351"/>
      <c r="BB223" s="351"/>
      <c r="BC223" s="351"/>
      <c r="BD223" s="351"/>
      <c r="BE223" s="351"/>
    </row>
    <row r="224" spans="1:57" s="13" customFormat="1" ht="15.75">
      <c r="A224" s="9"/>
      <c r="B224" s="10"/>
      <c r="C224" s="11"/>
      <c r="D224" s="12"/>
      <c r="E224" s="12"/>
      <c r="F224" s="11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Z224" s="351"/>
      <c r="BA224" s="351"/>
      <c r="BB224" s="351"/>
      <c r="BC224" s="351"/>
      <c r="BD224" s="351"/>
      <c r="BE224" s="351"/>
    </row>
    <row r="225" spans="1:57" s="13" customFormat="1" ht="15.75">
      <c r="A225" s="9"/>
      <c r="B225" s="10"/>
      <c r="C225" s="11"/>
      <c r="D225" s="12"/>
      <c r="E225" s="12"/>
      <c r="F225" s="11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Z225" s="351"/>
      <c r="BA225" s="351"/>
      <c r="BB225" s="351"/>
      <c r="BC225" s="351"/>
      <c r="BD225" s="351"/>
      <c r="BE225" s="351"/>
    </row>
    <row r="226" spans="1:57" s="13" customFormat="1" ht="15.75">
      <c r="A226" s="9"/>
      <c r="B226" s="10"/>
      <c r="C226" s="11"/>
      <c r="D226" s="12"/>
      <c r="E226" s="12"/>
      <c r="F226" s="11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Z226" s="351"/>
      <c r="BA226" s="351"/>
      <c r="BB226" s="351"/>
      <c r="BC226" s="351"/>
      <c r="BD226" s="351"/>
      <c r="BE226" s="351"/>
    </row>
    <row r="227" spans="1:57" s="13" customFormat="1" ht="15.75">
      <c r="A227" s="9"/>
      <c r="B227" s="10"/>
      <c r="C227" s="11"/>
      <c r="D227" s="12"/>
      <c r="E227" s="12"/>
      <c r="F227" s="11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Z227" s="351"/>
      <c r="BA227" s="351"/>
      <c r="BB227" s="351"/>
      <c r="BC227" s="351"/>
      <c r="BD227" s="351"/>
      <c r="BE227" s="351"/>
    </row>
    <row r="228" spans="1:57" s="13" customFormat="1" ht="15.75">
      <c r="A228" s="9"/>
      <c r="B228" s="10"/>
      <c r="C228" s="11"/>
      <c r="D228" s="12"/>
      <c r="E228" s="12"/>
      <c r="F228" s="11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Z228" s="351"/>
      <c r="BA228" s="351"/>
      <c r="BB228" s="351"/>
      <c r="BC228" s="351"/>
      <c r="BD228" s="351"/>
      <c r="BE228" s="351"/>
    </row>
    <row r="229" spans="1:57" s="13" customFormat="1" ht="15.75">
      <c r="A229" s="9"/>
      <c r="B229" s="10"/>
      <c r="C229" s="11"/>
      <c r="D229" s="12"/>
      <c r="E229" s="12"/>
      <c r="F229" s="11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Z229" s="351"/>
      <c r="BA229" s="351"/>
      <c r="BB229" s="351"/>
      <c r="BC229" s="351"/>
      <c r="BD229" s="351"/>
      <c r="BE229" s="351"/>
    </row>
    <row r="230" spans="1:57" s="13" customFormat="1" ht="15.75">
      <c r="A230" s="9"/>
      <c r="B230" s="10"/>
      <c r="C230" s="11"/>
      <c r="D230" s="12"/>
      <c r="E230" s="12"/>
      <c r="F230" s="11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Z230" s="351"/>
      <c r="BA230" s="351"/>
      <c r="BB230" s="351"/>
      <c r="BC230" s="351"/>
      <c r="BD230" s="351"/>
      <c r="BE230" s="351"/>
    </row>
    <row r="231" spans="1:57" s="13" customFormat="1" ht="15.75">
      <c r="A231" s="9"/>
      <c r="B231" s="10"/>
      <c r="C231" s="11"/>
      <c r="D231" s="12"/>
      <c r="E231" s="12"/>
      <c r="F231" s="11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Z231" s="351"/>
      <c r="BA231" s="351"/>
      <c r="BB231" s="351"/>
      <c r="BC231" s="351"/>
      <c r="BD231" s="351"/>
      <c r="BE231" s="351"/>
    </row>
    <row r="232" spans="1:57" s="13" customFormat="1" ht="15.75">
      <c r="A232" s="9"/>
      <c r="B232" s="10"/>
      <c r="C232" s="11"/>
      <c r="D232" s="12"/>
      <c r="E232" s="12"/>
      <c r="F232" s="11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Z232" s="351"/>
      <c r="BA232" s="351"/>
      <c r="BB232" s="351"/>
      <c r="BC232" s="351"/>
      <c r="BD232" s="351"/>
      <c r="BE232" s="351"/>
    </row>
    <row r="233" spans="1:57" s="13" customFormat="1" ht="15.75">
      <c r="A233" s="9"/>
      <c r="B233" s="10"/>
      <c r="C233" s="11"/>
      <c r="D233" s="12"/>
      <c r="E233" s="12"/>
      <c r="F233" s="11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Z233" s="351"/>
      <c r="BA233" s="351"/>
      <c r="BB233" s="351"/>
      <c r="BC233" s="351"/>
      <c r="BD233" s="351"/>
      <c r="BE233" s="351"/>
    </row>
    <row r="234" spans="1:57" s="13" customFormat="1" ht="15.75">
      <c r="A234" s="9"/>
      <c r="B234" s="10"/>
      <c r="C234" s="11"/>
      <c r="D234" s="12"/>
      <c r="E234" s="12"/>
      <c r="F234" s="11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Z234" s="351"/>
      <c r="BA234" s="351"/>
      <c r="BB234" s="351"/>
      <c r="BC234" s="351"/>
      <c r="BD234" s="351"/>
      <c r="BE234" s="351"/>
    </row>
    <row r="235" spans="1:57" s="13" customFormat="1" ht="15.75">
      <c r="A235" s="9"/>
      <c r="B235" s="10"/>
      <c r="C235" s="11"/>
      <c r="D235" s="12"/>
      <c r="E235" s="12"/>
      <c r="F235" s="11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Z235" s="351"/>
      <c r="BA235" s="351"/>
      <c r="BB235" s="351"/>
      <c r="BC235" s="351"/>
      <c r="BD235" s="351"/>
      <c r="BE235" s="351"/>
    </row>
    <row r="236" spans="1:57" s="13" customFormat="1" ht="15.75">
      <c r="A236" s="9"/>
      <c r="B236" s="10"/>
      <c r="C236" s="11"/>
      <c r="D236" s="12"/>
      <c r="E236" s="12"/>
      <c r="F236" s="11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Z236" s="351"/>
      <c r="BA236" s="351"/>
      <c r="BB236" s="351"/>
      <c r="BC236" s="351"/>
      <c r="BD236" s="351"/>
      <c r="BE236" s="351"/>
    </row>
    <row r="237" spans="1:57" s="22" customFormat="1" ht="15.75">
      <c r="A237" s="9"/>
      <c r="B237" s="10"/>
      <c r="C237" s="11"/>
      <c r="D237" s="12"/>
      <c r="E237" s="12"/>
      <c r="F237" s="11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Z237" s="465"/>
      <c r="BA237" s="465"/>
      <c r="BB237" s="465"/>
      <c r="BC237" s="465"/>
      <c r="BD237" s="465"/>
      <c r="BE237" s="465"/>
    </row>
    <row r="238" spans="1:57" s="22" customFormat="1" ht="15.75">
      <c r="A238" s="9"/>
      <c r="B238" s="10"/>
      <c r="C238" s="11"/>
      <c r="D238" s="12"/>
      <c r="E238" s="12"/>
      <c r="F238" s="11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Z238" s="465"/>
      <c r="BA238" s="465"/>
      <c r="BB238" s="465"/>
      <c r="BC238" s="465"/>
      <c r="BD238" s="465"/>
      <c r="BE238" s="465"/>
    </row>
    <row r="239" spans="1:57" s="22" customFormat="1" ht="15.75">
      <c r="A239" s="9"/>
      <c r="B239" s="10"/>
      <c r="C239" s="11"/>
      <c r="D239" s="12"/>
      <c r="E239" s="12"/>
      <c r="F239" s="11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Z239" s="465"/>
      <c r="BA239" s="465"/>
      <c r="BB239" s="465"/>
      <c r="BC239" s="465"/>
      <c r="BD239" s="465"/>
      <c r="BE239" s="465"/>
    </row>
    <row r="240" spans="1:57" s="13" customFormat="1" ht="15.75">
      <c r="A240" s="9"/>
      <c r="B240" s="10"/>
      <c r="C240" s="11"/>
      <c r="D240" s="12"/>
      <c r="E240" s="12"/>
      <c r="F240" s="11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Z240" s="351"/>
      <c r="BA240" s="351"/>
      <c r="BB240" s="351"/>
      <c r="BC240" s="351"/>
      <c r="BD240" s="351"/>
      <c r="BE240" s="351"/>
    </row>
    <row r="241" spans="1:57" s="13" customFormat="1" ht="15.75">
      <c r="A241" s="9"/>
      <c r="B241" s="10"/>
      <c r="C241" s="11"/>
      <c r="D241" s="12"/>
      <c r="E241" s="12"/>
      <c r="F241" s="11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Z241" s="351"/>
      <c r="BA241" s="351"/>
      <c r="BB241" s="351"/>
      <c r="BC241" s="351"/>
      <c r="BD241" s="351"/>
      <c r="BE241" s="351"/>
    </row>
    <row r="242" spans="1:57" s="13" customFormat="1" ht="15.75">
      <c r="A242" s="9"/>
      <c r="B242" s="10"/>
      <c r="C242" s="11"/>
      <c r="D242" s="12"/>
      <c r="E242" s="12"/>
      <c r="F242" s="11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Z242" s="351"/>
      <c r="BA242" s="351"/>
      <c r="BB242" s="351"/>
      <c r="BC242" s="351"/>
      <c r="BD242" s="351"/>
      <c r="BE242" s="351"/>
    </row>
    <row r="243" spans="1:57" s="13" customFormat="1" ht="15.75">
      <c r="A243" s="9"/>
      <c r="B243" s="10"/>
      <c r="C243" s="11"/>
      <c r="D243" s="12"/>
      <c r="E243" s="12"/>
      <c r="F243" s="11"/>
      <c r="G243" s="11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Z243" s="351"/>
      <c r="BA243" s="351"/>
      <c r="BB243" s="351"/>
      <c r="BC243" s="351"/>
      <c r="BD243" s="351"/>
      <c r="BE243" s="351"/>
    </row>
    <row r="244" spans="1:57" s="13" customFormat="1" ht="15.75">
      <c r="A244" s="9"/>
      <c r="B244" s="10"/>
      <c r="C244" s="11"/>
      <c r="D244" s="12"/>
      <c r="E244" s="12"/>
      <c r="F244" s="11"/>
      <c r="G244" s="11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Z244" s="351"/>
      <c r="BA244" s="351"/>
      <c r="BB244" s="351"/>
      <c r="BC244" s="351"/>
      <c r="BD244" s="351"/>
      <c r="BE244" s="351"/>
    </row>
    <row r="245" spans="1:57" s="13" customFormat="1" ht="15.75">
      <c r="A245" s="9"/>
      <c r="B245" s="10"/>
      <c r="C245" s="11"/>
      <c r="D245" s="12"/>
      <c r="E245" s="12"/>
      <c r="F245" s="11"/>
      <c r="G245" s="11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Z245" s="351"/>
      <c r="BA245" s="351"/>
      <c r="BB245" s="351"/>
      <c r="BC245" s="351"/>
      <c r="BD245" s="351"/>
      <c r="BE245" s="351"/>
    </row>
    <row r="246" spans="1:57" s="13" customFormat="1" ht="15.75">
      <c r="A246" s="9"/>
      <c r="B246" s="10"/>
      <c r="C246" s="11"/>
      <c r="D246" s="12"/>
      <c r="E246" s="12"/>
      <c r="F246" s="11"/>
      <c r="G246" s="11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Z246" s="351"/>
      <c r="BA246" s="351"/>
      <c r="BB246" s="351"/>
      <c r="BC246" s="351"/>
      <c r="BD246" s="351"/>
      <c r="BE246" s="351"/>
    </row>
    <row r="247" spans="1:57" s="13" customFormat="1" ht="15.75">
      <c r="A247" s="9"/>
      <c r="B247" s="10"/>
      <c r="C247" s="11"/>
      <c r="D247" s="12"/>
      <c r="E247" s="12"/>
      <c r="F247" s="11"/>
      <c r="G247" s="11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Z247" s="351"/>
      <c r="BA247" s="351"/>
      <c r="BB247" s="351"/>
      <c r="BC247" s="351"/>
      <c r="BD247" s="351"/>
      <c r="BE247" s="351"/>
    </row>
    <row r="248" spans="1:57" s="13" customFormat="1" ht="15.75">
      <c r="A248" s="9"/>
      <c r="B248" s="10"/>
      <c r="C248" s="11"/>
      <c r="D248" s="12"/>
      <c r="E248" s="12"/>
      <c r="F248" s="11"/>
      <c r="G248" s="11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Z248" s="351"/>
      <c r="BA248" s="351"/>
      <c r="BB248" s="351"/>
      <c r="BC248" s="351"/>
      <c r="BD248" s="351"/>
      <c r="BE248" s="351"/>
    </row>
    <row r="249" spans="1:57" s="13" customFormat="1" ht="15.75">
      <c r="A249" s="9"/>
      <c r="B249" s="10"/>
      <c r="C249" s="11"/>
      <c r="D249" s="12"/>
      <c r="E249" s="12"/>
      <c r="F249" s="11"/>
      <c r="G249" s="11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Z249" s="351"/>
      <c r="BA249" s="351"/>
      <c r="BB249" s="351"/>
      <c r="BC249" s="351"/>
      <c r="BD249" s="351"/>
      <c r="BE249" s="351"/>
    </row>
    <row r="250" spans="1:57" s="13" customFormat="1" ht="15.75">
      <c r="A250" s="9"/>
      <c r="B250" s="10"/>
      <c r="C250" s="11"/>
      <c r="D250" s="12"/>
      <c r="E250" s="12"/>
      <c r="F250" s="11"/>
      <c r="G250" s="11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Z250" s="351"/>
      <c r="BA250" s="351"/>
      <c r="BB250" s="351"/>
      <c r="BC250" s="351"/>
      <c r="BD250" s="351"/>
      <c r="BE250" s="351"/>
    </row>
    <row r="251" spans="1:57" s="13" customFormat="1" ht="15.75">
      <c r="A251" s="9"/>
      <c r="B251" s="10"/>
      <c r="C251" s="11"/>
      <c r="D251" s="12"/>
      <c r="E251" s="12"/>
      <c r="F251" s="11"/>
      <c r="G251" s="11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Z251" s="351"/>
      <c r="BA251" s="351"/>
      <c r="BB251" s="351"/>
      <c r="BC251" s="351"/>
      <c r="BD251" s="351"/>
      <c r="BE251" s="351"/>
    </row>
    <row r="252" spans="1:57" s="13" customFormat="1" ht="15.75">
      <c r="A252" s="9"/>
      <c r="B252" s="10"/>
      <c r="C252" s="11"/>
      <c r="D252" s="12"/>
      <c r="E252" s="12"/>
      <c r="F252" s="11"/>
      <c r="G252" s="11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Z252" s="351"/>
      <c r="BA252" s="351"/>
      <c r="BB252" s="351"/>
      <c r="BC252" s="351"/>
      <c r="BD252" s="351"/>
      <c r="BE252" s="351"/>
    </row>
    <row r="253" spans="1:57" s="23" customFormat="1" ht="15.75">
      <c r="A253" s="9"/>
      <c r="B253" s="10"/>
      <c r="C253" s="11"/>
      <c r="D253" s="12"/>
      <c r="E253" s="12"/>
      <c r="F253" s="11"/>
      <c r="G253" s="11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Z253" s="466"/>
      <c r="BA253" s="466"/>
      <c r="BB253" s="466"/>
      <c r="BC253" s="466"/>
      <c r="BD253" s="466"/>
      <c r="BE253" s="466"/>
    </row>
    <row r="254" spans="1:57" s="23" customFormat="1" ht="15.75">
      <c r="A254" s="9"/>
      <c r="B254" s="10"/>
      <c r="C254" s="11"/>
      <c r="D254" s="12"/>
      <c r="E254" s="12"/>
      <c r="F254" s="11"/>
      <c r="G254" s="11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Z254" s="466"/>
      <c r="BA254" s="466"/>
      <c r="BB254" s="466"/>
      <c r="BC254" s="466"/>
      <c r="BD254" s="466"/>
      <c r="BE254" s="466"/>
    </row>
    <row r="255" spans="1:57" s="23" customFormat="1" ht="15.75">
      <c r="A255" s="9"/>
      <c r="B255" s="10"/>
      <c r="C255" s="11"/>
      <c r="D255" s="12"/>
      <c r="E255" s="12"/>
      <c r="F255" s="11"/>
      <c r="G255" s="11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Z255" s="466"/>
      <c r="BA255" s="466"/>
      <c r="BB255" s="466"/>
      <c r="BC255" s="466"/>
      <c r="BD255" s="466"/>
      <c r="BE255" s="466"/>
    </row>
    <row r="256" spans="1:57" s="23" customFormat="1" ht="15.75">
      <c r="A256" s="9"/>
      <c r="B256" s="10"/>
      <c r="C256" s="11"/>
      <c r="D256" s="12"/>
      <c r="E256" s="12"/>
      <c r="F256" s="11"/>
      <c r="G256" s="11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Z256" s="466"/>
      <c r="BA256" s="466"/>
      <c r="BB256" s="466"/>
      <c r="BC256" s="466"/>
      <c r="BD256" s="466"/>
      <c r="BE256" s="466"/>
    </row>
    <row r="257" spans="1:57" s="23" customFormat="1" ht="15.75">
      <c r="A257" s="9"/>
      <c r="B257" s="10"/>
      <c r="C257" s="11"/>
      <c r="D257" s="12"/>
      <c r="E257" s="12"/>
      <c r="F257" s="11"/>
      <c r="G257" s="11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Z257" s="466"/>
      <c r="BA257" s="466"/>
      <c r="BB257" s="466"/>
      <c r="BC257" s="466"/>
      <c r="BD257" s="466"/>
      <c r="BE257" s="466"/>
    </row>
    <row r="258" spans="1:57" s="23" customFormat="1" ht="15.75">
      <c r="A258" s="9"/>
      <c r="B258" s="10"/>
      <c r="C258" s="11"/>
      <c r="D258" s="12"/>
      <c r="E258" s="12"/>
      <c r="F258" s="11"/>
      <c r="G258" s="11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Z258" s="466"/>
      <c r="BA258" s="466"/>
      <c r="BB258" s="466"/>
      <c r="BC258" s="466"/>
      <c r="BD258" s="466"/>
      <c r="BE258" s="466"/>
    </row>
    <row r="259" spans="1:57" s="23" customFormat="1" ht="15.75">
      <c r="A259" s="9"/>
      <c r="B259" s="10"/>
      <c r="C259" s="11"/>
      <c r="D259" s="12"/>
      <c r="E259" s="12"/>
      <c r="F259" s="11"/>
      <c r="G259" s="11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Z259" s="466"/>
      <c r="BA259" s="466"/>
      <c r="BB259" s="466"/>
      <c r="BC259" s="466"/>
      <c r="BD259" s="466"/>
      <c r="BE259" s="466"/>
    </row>
    <row r="260" spans="1:57" s="23" customFormat="1" ht="15.75">
      <c r="A260" s="9"/>
      <c r="B260" s="10"/>
      <c r="C260" s="11"/>
      <c r="D260" s="12"/>
      <c r="E260" s="12"/>
      <c r="F260" s="11"/>
      <c r="G260" s="11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Z260" s="466"/>
      <c r="BA260" s="466"/>
      <c r="BB260" s="466"/>
      <c r="BC260" s="466"/>
      <c r="BD260" s="466"/>
      <c r="BE260" s="466"/>
    </row>
    <row r="261" spans="1:57" s="24" customFormat="1" ht="15.75">
      <c r="A261" s="9"/>
      <c r="B261" s="10"/>
      <c r="C261" s="11"/>
      <c r="D261" s="12"/>
      <c r="E261" s="12"/>
      <c r="F261" s="11"/>
      <c r="G261" s="11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Z261" s="467"/>
      <c r="BA261" s="467"/>
      <c r="BB261" s="467"/>
      <c r="BC261" s="467"/>
      <c r="BD261" s="467"/>
      <c r="BE261" s="467"/>
    </row>
    <row r="262" spans="1:57" s="23" customFormat="1" ht="15.75">
      <c r="A262" s="9"/>
      <c r="B262" s="10"/>
      <c r="C262" s="11"/>
      <c r="D262" s="12"/>
      <c r="E262" s="12"/>
      <c r="F262" s="11"/>
      <c r="G262" s="11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Z262" s="466"/>
      <c r="BA262" s="466"/>
      <c r="BB262" s="466"/>
      <c r="BC262" s="466"/>
      <c r="BD262" s="466"/>
      <c r="BE262" s="466"/>
    </row>
    <row r="263" spans="1:57" s="23" customFormat="1" ht="15.75">
      <c r="A263" s="9"/>
      <c r="B263" s="10"/>
      <c r="C263" s="11"/>
      <c r="D263" s="12"/>
      <c r="E263" s="12"/>
      <c r="F263" s="11"/>
      <c r="G263" s="11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Z263" s="466"/>
      <c r="BA263" s="466"/>
      <c r="BB263" s="466"/>
      <c r="BC263" s="466"/>
      <c r="BD263" s="466"/>
      <c r="BE263" s="466"/>
    </row>
    <row r="264" spans="1:57" s="23" customFormat="1" ht="15.75">
      <c r="A264" s="9"/>
      <c r="B264" s="10"/>
      <c r="C264" s="11"/>
      <c r="D264" s="12"/>
      <c r="E264" s="12"/>
      <c r="F264" s="11"/>
      <c r="G264" s="11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Z264" s="466"/>
      <c r="BA264" s="466"/>
      <c r="BB264" s="466"/>
      <c r="BC264" s="466"/>
      <c r="BD264" s="466"/>
      <c r="BE264" s="466"/>
    </row>
    <row r="265" spans="1:57" s="23" customFormat="1" ht="15.75">
      <c r="A265" s="9"/>
      <c r="B265" s="10"/>
      <c r="C265" s="11"/>
      <c r="D265" s="12"/>
      <c r="E265" s="12"/>
      <c r="F265" s="11"/>
      <c r="G265" s="11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Z265" s="466"/>
      <c r="BA265" s="466"/>
      <c r="BB265" s="466"/>
      <c r="BC265" s="466"/>
      <c r="BD265" s="466"/>
      <c r="BE265" s="466"/>
    </row>
    <row r="266" spans="1:57" s="23" customFormat="1" ht="15.75">
      <c r="A266" s="9"/>
      <c r="B266" s="10"/>
      <c r="C266" s="11"/>
      <c r="D266" s="12"/>
      <c r="E266" s="12"/>
      <c r="F266" s="11"/>
      <c r="G266" s="11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Z266" s="466"/>
      <c r="BA266" s="466"/>
      <c r="BB266" s="466"/>
      <c r="BC266" s="466"/>
      <c r="BD266" s="466"/>
      <c r="BE266" s="466"/>
    </row>
    <row r="267" spans="1:57" s="23" customFormat="1" ht="15.75">
      <c r="A267" s="9"/>
      <c r="B267" s="10"/>
      <c r="C267" s="11"/>
      <c r="D267" s="12"/>
      <c r="E267" s="12"/>
      <c r="F267" s="11"/>
      <c r="G267" s="11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Z267" s="466"/>
      <c r="BA267" s="466"/>
      <c r="BB267" s="466"/>
      <c r="BC267" s="466"/>
      <c r="BD267" s="466"/>
      <c r="BE267" s="466"/>
    </row>
    <row r="268" spans="1:57" s="23" customFormat="1" ht="15.75">
      <c r="A268" s="9"/>
      <c r="B268" s="10"/>
      <c r="C268" s="11"/>
      <c r="D268" s="12"/>
      <c r="E268" s="12"/>
      <c r="F268" s="11"/>
      <c r="G268" s="11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Z268" s="466"/>
      <c r="BA268" s="466"/>
      <c r="BB268" s="466"/>
      <c r="BC268" s="466"/>
      <c r="BD268" s="466"/>
      <c r="BE268" s="466"/>
    </row>
    <row r="269" spans="1:57" s="23" customFormat="1" ht="15.75">
      <c r="A269" s="9"/>
      <c r="B269" s="10"/>
      <c r="C269" s="11"/>
      <c r="D269" s="12"/>
      <c r="E269" s="12"/>
      <c r="F269" s="11"/>
      <c r="G269" s="11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Z269" s="466"/>
      <c r="BA269" s="466"/>
      <c r="BB269" s="466"/>
      <c r="BC269" s="466"/>
      <c r="BD269" s="466"/>
      <c r="BE269" s="466"/>
    </row>
    <row r="270" spans="1:57" s="13" customFormat="1" ht="15.75">
      <c r="A270" s="9"/>
      <c r="B270" s="10"/>
      <c r="C270" s="11"/>
      <c r="D270" s="12"/>
      <c r="E270" s="12"/>
      <c r="F270" s="11"/>
      <c r="G270" s="11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Z270" s="351"/>
      <c r="BA270" s="351"/>
      <c r="BB270" s="351"/>
      <c r="BC270" s="351"/>
      <c r="BD270" s="351"/>
      <c r="BE270" s="351"/>
    </row>
    <row r="271" spans="1:57" s="13" customFormat="1" ht="15.75">
      <c r="A271" s="9"/>
      <c r="B271" s="10"/>
      <c r="C271" s="11"/>
      <c r="D271" s="12"/>
      <c r="E271" s="12"/>
      <c r="F271" s="11"/>
      <c r="G271" s="11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Z271" s="351"/>
      <c r="BA271" s="351"/>
      <c r="BB271" s="351"/>
      <c r="BC271" s="351"/>
      <c r="BD271" s="351"/>
      <c r="BE271" s="351"/>
    </row>
    <row r="272" spans="1:57" s="13" customFormat="1" ht="15.75">
      <c r="A272" s="9"/>
      <c r="B272" s="10"/>
      <c r="C272" s="11"/>
      <c r="D272" s="12"/>
      <c r="E272" s="12"/>
      <c r="F272" s="11"/>
      <c r="G272" s="11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Z272" s="351"/>
      <c r="BA272" s="351"/>
      <c r="BB272" s="351"/>
      <c r="BC272" s="351"/>
      <c r="BD272" s="351"/>
      <c r="BE272" s="351"/>
    </row>
    <row r="273" spans="1:57" s="13" customFormat="1" ht="15.75">
      <c r="A273" s="9"/>
      <c r="B273" s="10"/>
      <c r="C273" s="11"/>
      <c r="D273" s="12"/>
      <c r="E273" s="12"/>
      <c r="F273" s="11"/>
      <c r="G273" s="11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Z273" s="351"/>
      <c r="BA273" s="351"/>
      <c r="BB273" s="351"/>
      <c r="BC273" s="351"/>
      <c r="BD273" s="351"/>
      <c r="BE273" s="351"/>
    </row>
    <row r="274" spans="1:57" s="13" customFormat="1" ht="15.75">
      <c r="A274" s="9"/>
      <c r="B274" s="10"/>
      <c r="C274" s="11"/>
      <c r="D274" s="12"/>
      <c r="E274" s="12"/>
      <c r="F274" s="11"/>
      <c r="G274" s="11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Z274" s="351"/>
      <c r="BA274" s="351"/>
      <c r="BB274" s="351"/>
      <c r="BC274" s="351"/>
      <c r="BD274" s="351"/>
      <c r="BE274" s="351"/>
    </row>
    <row r="275" spans="1:57" s="13" customFormat="1" ht="15.75">
      <c r="A275" s="9"/>
      <c r="B275" s="10"/>
      <c r="C275" s="11"/>
      <c r="D275" s="12"/>
      <c r="E275" s="12"/>
      <c r="F275" s="11"/>
      <c r="G275" s="11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Z275" s="351"/>
      <c r="BA275" s="351"/>
      <c r="BB275" s="351"/>
      <c r="BC275" s="351"/>
      <c r="BD275" s="351"/>
      <c r="BE275" s="351"/>
    </row>
    <row r="276" spans="1:57" s="13" customFormat="1" ht="15.75">
      <c r="A276" s="9"/>
      <c r="B276" s="10"/>
      <c r="C276" s="11"/>
      <c r="D276" s="12"/>
      <c r="E276" s="12"/>
      <c r="F276" s="11"/>
      <c r="G276" s="11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Z276" s="351"/>
      <c r="BA276" s="351"/>
      <c r="BB276" s="351"/>
      <c r="BC276" s="351"/>
      <c r="BD276" s="351"/>
      <c r="BE276" s="351"/>
    </row>
    <row r="277" spans="1:57" s="13" customFormat="1" ht="15.75">
      <c r="A277" s="9"/>
      <c r="B277" s="10"/>
      <c r="C277" s="11"/>
      <c r="D277" s="12"/>
      <c r="E277" s="12"/>
      <c r="F277" s="11"/>
      <c r="G277" s="11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Z277" s="351"/>
      <c r="BA277" s="351"/>
      <c r="BB277" s="351"/>
      <c r="BC277" s="351"/>
      <c r="BD277" s="351"/>
      <c r="BE277" s="351"/>
    </row>
    <row r="278" spans="1:57" s="13" customFormat="1" ht="15.75">
      <c r="A278" s="9"/>
      <c r="B278" s="10"/>
      <c r="C278" s="11"/>
      <c r="D278" s="12"/>
      <c r="E278" s="12"/>
      <c r="F278" s="11"/>
      <c r="G278" s="11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20"/>
      <c r="AZ278" s="351"/>
      <c r="BA278" s="351"/>
      <c r="BB278" s="351"/>
      <c r="BC278" s="351"/>
      <c r="BD278" s="351"/>
      <c r="BE278" s="351"/>
    </row>
    <row r="279" spans="1:57" s="13" customFormat="1" ht="15.75">
      <c r="A279" s="9"/>
      <c r="B279" s="10"/>
      <c r="C279" s="11"/>
      <c r="D279" s="12"/>
      <c r="E279" s="12"/>
      <c r="F279" s="11"/>
      <c r="G279" s="11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20"/>
      <c r="AZ279" s="351"/>
      <c r="BA279" s="351"/>
      <c r="BB279" s="351"/>
      <c r="BC279" s="351"/>
      <c r="BD279" s="351"/>
      <c r="BE279" s="351"/>
    </row>
    <row r="280" spans="1:57" s="13" customFormat="1" ht="15.75">
      <c r="A280" s="9"/>
      <c r="B280" s="10"/>
      <c r="C280" s="11"/>
      <c r="D280" s="12"/>
      <c r="E280" s="12"/>
      <c r="F280" s="11"/>
      <c r="G280" s="11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20"/>
      <c r="AZ280" s="351"/>
      <c r="BA280" s="351"/>
      <c r="BB280" s="351"/>
      <c r="BC280" s="351"/>
      <c r="BD280" s="351"/>
      <c r="BE280" s="351"/>
    </row>
    <row r="281" spans="1:57" s="13" customFormat="1" ht="15.75">
      <c r="A281" s="9"/>
      <c r="B281" s="10"/>
      <c r="C281" s="11"/>
      <c r="D281" s="12"/>
      <c r="E281" s="12"/>
      <c r="F281" s="11"/>
      <c r="G281" s="11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20"/>
      <c r="AZ281" s="351"/>
      <c r="BA281" s="351"/>
      <c r="BB281" s="351"/>
      <c r="BC281" s="351"/>
      <c r="BD281" s="351"/>
      <c r="BE281" s="351"/>
    </row>
    <row r="282" spans="1:57" s="13" customFormat="1" ht="15.75">
      <c r="A282" s="9"/>
      <c r="B282" s="10"/>
      <c r="C282" s="11"/>
      <c r="D282" s="12"/>
      <c r="E282" s="12"/>
      <c r="F282" s="11"/>
      <c r="G282" s="11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20"/>
      <c r="AZ282" s="351"/>
      <c r="BA282" s="351"/>
      <c r="BB282" s="351"/>
      <c r="BC282" s="351"/>
      <c r="BD282" s="351"/>
      <c r="BE282" s="351"/>
    </row>
    <row r="283" ht="15.75">
      <c r="AA283" s="21"/>
    </row>
    <row r="284" ht="15.75">
      <c r="AA284" s="21"/>
    </row>
    <row r="285" ht="15.75">
      <c r="AA285" s="21"/>
    </row>
    <row r="286" ht="15.75">
      <c r="AA286" s="21"/>
    </row>
    <row r="287" ht="15.75">
      <c r="AA287" s="21"/>
    </row>
    <row r="288" ht="15.75">
      <c r="AA288" s="21"/>
    </row>
    <row r="289" ht="15.75">
      <c r="AA289" s="21"/>
    </row>
    <row r="290" ht="15.75">
      <c r="AA290" s="21"/>
    </row>
    <row r="291" ht="15.75">
      <c r="AA291" s="21"/>
    </row>
    <row r="292" ht="15.75">
      <c r="AA292" s="21"/>
    </row>
    <row r="293" ht="15.75">
      <c r="AA293" s="21"/>
    </row>
    <row r="294" ht="15.75">
      <c r="AA294" s="21"/>
    </row>
    <row r="296" ht="15.75">
      <c r="AA296" s="25"/>
    </row>
    <row r="297" spans="27:34" ht="15.75">
      <c r="AA297" s="18"/>
      <c r="AB297" s="18"/>
      <c r="AC297" s="18"/>
      <c r="AD297" s="18"/>
      <c r="AE297" s="18"/>
      <c r="AF297" s="18"/>
      <c r="AG297" s="18"/>
      <c r="AH297" s="18"/>
    </row>
    <row r="298" spans="27:34" ht="15.75">
      <c r="AA298" s="11"/>
      <c r="AB298" s="11"/>
      <c r="AC298" s="11"/>
      <c r="AD298" s="11"/>
      <c r="AE298" s="11"/>
      <c r="AF298" s="11"/>
      <c r="AG298" s="11"/>
      <c r="AH298" s="11"/>
    </row>
    <row r="299" spans="27:34" ht="15.75">
      <c r="AA299" s="11"/>
      <c r="AB299" s="11"/>
      <c r="AC299" s="11"/>
      <c r="AD299" s="11"/>
      <c r="AE299" s="11"/>
      <c r="AF299" s="11"/>
      <c r="AG299" s="11"/>
      <c r="AH299" s="11"/>
    </row>
    <row r="300" spans="27:34" ht="15.75">
      <c r="AA300" s="11"/>
      <c r="AB300" s="11"/>
      <c r="AC300" s="11"/>
      <c r="AD300" s="11"/>
      <c r="AE300" s="11"/>
      <c r="AF300" s="11"/>
      <c r="AG300" s="11"/>
      <c r="AH300" s="11"/>
    </row>
  </sheetData>
  <sheetProtection selectLockedCells="1" selectUnlockedCells="1"/>
  <mergeCells count="93">
    <mergeCell ref="A93:F93"/>
    <mergeCell ref="N6:Y6"/>
    <mergeCell ref="E5:E7"/>
    <mergeCell ref="A21:B21"/>
    <mergeCell ref="A57:F57"/>
    <mergeCell ref="M3:M7"/>
    <mergeCell ref="A30:F30"/>
    <mergeCell ref="E4:F4"/>
    <mergeCell ref="J5:J7"/>
    <mergeCell ref="A58:F58"/>
    <mergeCell ref="A1:Y1"/>
    <mergeCell ref="N3:P4"/>
    <mergeCell ref="Q3:S4"/>
    <mergeCell ref="T3:V4"/>
    <mergeCell ref="W3:Y4"/>
    <mergeCell ref="I3:L3"/>
    <mergeCell ref="I4:I7"/>
    <mergeCell ref="F5:F7"/>
    <mergeCell ref="J4:L4"/>
    <mergeCell ref="H2:M2"/>
    <mergeCell ref="A59:Y59"/>
    <mergeCell ref="A10:Y10"/>
    <mergeCell ref="H3:H7"/>
    <mergeCell ref="A31:F31"/>
    <mergeCell ref="A2:A7"/>
    <mergeCell ref="A9:Y9"/>
    <mergeCell ref="A32:D33"/>
    <mergeCell ref="A34:Y34"/>
    <mergeCell ref="D4:D7"/>
    <mergeCell ref="G2:G7"/>
    <mergeCell ref="A169:F169"/>
    <mergeCell ref="A94:Y94"/>
    <mergeCell ref="A95:Y95"/>
    <mergeCell ref="A166:F166"/>
    <mergeCell ref="A153:Y153"/>
    <mergeCell ref="A159:F159"/>
    <mergeCell ref="B185:Z185"/>
    <mergeCell ref="A152:B152"/>
    <mergeCell ref="A176:M176"/>
    <mergeCell ref="A175:M175"/>
    <mergeCell ref="A173:M173"/>
    <mergeCell ref="A167:Y167"/>
    <mergeCell ref="T180:V180"/>
    <mergeCell ref="W180:Y180"/>
    <mergeCell ref="A177:M177"/>
    <mergeCell ref="D181:F181"/>
    <mergeCell ref="C2:F3"/>
    <mergeCell ref="L5:L7"/>
    <mergeCell ref="C4:C7"/>
    <mergeCell ref="N2:Y2"/>
    <mergeCell ref="B2:B7"/>
    <mergeCell ref="K5:K7"/>
    <mergeCell ref="A172:F172"/>
    <mergeCell ref="A102:F102"/>
    <mergeCell ref="W178:Y178"/>
    <mergeCell ref="A161:Y161"/>
    <mergeCell ref="A128:Y128"/>
    <mergeCell ref="A149:Y149"/>
    <mergeCell ref="A156:Y156"/>
    <mergeCell ref="A148:F148"/>
    <mergeCell ref="A174:M174"/>
    <mergeCell ref="Q178:S178"/>
    <mergeCell ref="H181:J181"/>
    <mergeCell ref="T178:V178"/>
    <mergeCell ref="A178:M178"/>
    <mergeCell ref="N178:P178"/>
    <mergeCell ref="N180:P180"/>
    <mergeCell ref="N179:Y179"/>
    <mergeCell ref="Q180:S180"/>
    <mergeCell ref="AL35:AN36"/>
    <mergeCell ref="AO35:AQ36"/>
    <mergeCell ref="AR35:AT36"/>
    <mergeCell ref="AU35:AW36"/>
    <mergeCell ref="AL7:AN8"/>
    <mergeCell ref="AO7:AQ8"/>
    <mergeCell ref="AR7:AT8"/>
    <mergeCell ref="AU7:AW8"/>
    <mergeCell ref="AL96:AN97"/>
    <mergeCell ref="AO96:AQ97"/>
    <mergeCell ref="AR96:AT97"/>
    <mergeCell ref="AU96:AW97"/>
    <mergeCell ref="AL60:AN61"/>
    <mergeCell ref="AO60:AQ61"/>
    <mergeCell ref="AR60:AT61"/>
    <mergeCell ref="AU60:AW61"/>
    <mergeCell ref="AL173:AN174"/>
    <mergeCell ref="AO173:AQ174"/>
    <mergeCell ref="AR173:AT174"/>
    <mergeCell ref="AU173:AW174"/>
    <mergeCell ref="AL129:AN131"/>
    <mergeCell ref="AO129:AQ131"/>
    <mergeCell ref="AR129:AT131"/>
    <mergeCell ref="AU129:AW131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1" manualBreakCount="1">
    <brk id="93" max="24" man="1"/>
  </rowBreaks>
  <ignoredErrors>
    <ignoredError sqref="H35 J35 H80 H72 I133 L11 H143 L143 G11 J40" formulaRange="1"/>
    <ignoredError sqref="G80 M80 I83 M83 I72 M72 I139:M139 I143 M77" formula="1"/>
    <ignoredError sqref="A17:A20 A22 A60:A64 A68:A69 A72 A77 A80 A83 A35:A38" twoDigitTextYear="1"/>
    <ignoredError sqref="J143:K143 M143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view="pageBreakPreview" zoomScale="75" zoomScaleNormal="50" zoomScaleSheetLayoutView="75" zoomScalePageLayoutView="0" workbookViewId="0" topLeftCell="A1">
      <selection activeCell="B2" sqref="B2:B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10.875" style="10" customWidth="1"/>
    <col min="15" max="16" width="6.25390625" style="10" hidden="1" customWidth="1"/>
    <col min="17" max="17" width="7.625" style="10" hidden="1" customWidth="1"/>
    <col min="18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49" width="0" style="10" hidden="1" customWidth="1"/>
    <col min="50" max="50" width="24.875" style="10" customWidth="1"/>
    <col min="51" max="51" width="6.625" style="10" customWidth="1"/>
    <col min="52" max="57" width="9.125" style="468" customWidth="1"/>
    <col min="58" max="16384" width="9.125" style="10" customWidth="1"/>
  </cols>
  <sheetData>
    <row r="1" spans="1:57" s="13" customFormat="1" ht="18.75">
      <c r="A1" s="936" t="s">
        <v>386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8"/>
      <c r="AZ1" s="351"/>
      <c r="BA1" s="351"/>
      <c r="BB1" s="351"/>
      <c r="BC1" s="351"/>
      <c r="BD1" s="351"/>
      <c r="BE1" s="351"/>
    </row>
    <row r="2" spans="1:57" s="13" customFormat="1" ht="12.75" customHeight="1">
      <c r="A2" s="976" t="s">
        <v>32</v>
      </c>
      <c r="B2" s="974" t="s">
        <v>101</v>
      </c>
      <c r="C2" s="977" t="s">
        <v>325</v>
      </c>
      <c r="D2" s="977"/>
      <c r="E2" s="975"/>
      <c r="F2" s="975"/>
      <c r="G2" s="972" t="s">
        <v>102</v>
      </c>
      <c r="H2" s="974" t="s">
        <v>108</v>
      </c>
      <c r="I2" s="974"/>
      <c r="J2" s="974"/>
      <c r="K2" s="974"/>
      <c r="L2" s="974"/>
      <c r="M2" s="975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469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971" t="s">
        <v>385</v>
      </c>
      <c r="AZ2" s="351"/>
      <c r="BA2" s="351"/>
      <c r="BB2" s="351"/>
      <c r="BC2" s="351"/>
      <c r="BD2" s="351"/>
      <c r="BE2" s="351"/>
    </row>
    <row r="3" spans="1:57" s="13" customFormat="1" ht="12.75" customHeight="1">
      <c r="A3" s="976"/>
      <c r="B3" s="974"/>
      <c r="C3" s="977"/>
      <c r="D3" s="977"/>
      <c r="E3" s="975"/>
      <c r="F3" s="975"/>
      <c r="G3" s="972"/>
      <c r="H3" s="972" t="s">
        <v>109</v>
      </c>
      <c r="I3" s="971" t="s">
        <v>112</v>
      </c>
      <c r="J3" s="971"/>
      <c r="K3" s="971"/>
      <c r="L3" s="971"/>
      <c r="M3" s="972" t="s">
        <v>115</v>
      </c>
      <c r="N3" s="971" t="s">
        <v>34</v>
      </c>
      <c r="O3" s="971"/>
      <c r="P3" s="971"/>
      <c r="Q3" s="971" t="s">
        <v>35</v>
      </c>
      <c r="R3" s="971"/>
      <c r="S3" s="971"/>
      <c r="T3" s="971" t="s">
        <v>36</v>
      </c>
      <c r="U3" s="971"/>
      <c r="V3" s="971"/>
      <c r="W3" s="971" t="s">
        <v>37</v>
      </c>
      <c r="X3" s="971"/>
      <c r="Y3" s="97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971"/>
      <c r="AZ3" s="351"/>
      <c r="BA3" s="351"/>
      <c r="BB3" s="351"/>
      <c r="BC3" s="351"/>
      <c r="BD3" s="351"/>
      <c r="BE3" s="351"/>
    </row>
    <row r="4" spans="1:57" s="13" customFormat="1" ht="18.75" customHeight="1">
      <c r="A4" s="976"/>
      <c r="B4" s="974"/>
      <c r="C4" s="972" t="s">
        <v>103</v>
      </c>
      <c r="D4" s="972" t="s">
        <v>104</v>
      </c>
      <c r="E4" s="974" t="s">
        <v>105</v>
      </c>
      <c r="F4" s="975"/>
      <c r="G4" s="972"/>
      <c r="H4" s="972"/>
      <c r="I4" s="972" t="s">
        <v>110</v>
      </c>
      <c r="J4" s="974" t="s">
        <v>111</v>
      </c>
      <c r="K4" s="975"/>
      <c r="L4" s="975"/>
      <c r="M4" s="972"/>
      <c r="N4" s="971"/>
      <c r="O4" s="971"/>
      <c r="P4" s="971"/>
      <c r="Q4" s="971"/>
      <c r="R4" s="971"/>
      <c r="S4" s="971"/>
      <c r="T4" s="971"/>
      <c r="U4" s="971"/>
      <c r="V4" s="971"/>
      <c r="W4" s="971"/>
      <c r="X4" s="971"/>
      <c r="Y4" s="97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971"/>
      <c r="AZ4" s="351"/>
      <c r="BA4" s="351"/>
      <c r="BB4" s="351"/>
      <c r="BC4" s="351"/>
      <c r="BD4" s="351"/>
      <c r="BE4" s="351"/>
    </row>
    <row r="5" spans="1:57" s="13" customFormat="1" ht="15.75">
      <c r="A5" s="976"/>
      <c r="B5" s="974"/>
      <c r="C5" s="972"/>
      <c r="D5" s="972"/>
      <c r="E5" s="972" t="s">
        <v>106</v>
      </c>
      <c r="F5" s="972" t="s">
        <v>107</v>
      </c>
      <c r="G5" s="972"/>
      <c r="H5" s="972"/>
      <c r="I5" s="972"/>
      <c r="J5" s="972" t="s">
        <v>33</v>
      </c>
      <c r="K5" s="972" t="s">
        <v>113</v>
      </c>
      <c r="L5" s="972" t="s">
        <v>114</v>
      </c>
      <c r="M5" s="972"/>
      <c r="N5" s="462">
        <v>1</v>
      </c>
      <c r="O5" s="462" t="s">
        <v>330</v>
      </c>
      <c r="P5" s="462" t="s">
        <v>326</v>
      </c>
      <c r="Q5" s="462">
        <v>3</v>
      </c>
      <c r="R5" s="462" t="s">
        <v>329</v>
      </c>
      <c r="S5" s="462" t="s">
        <v>331</v>
      </c>
      <c r="T5" s="462">
        <v>5</v>
      </c>
      <c r="U5" s="462" t="s">
        <v>332</v>
      </c>
      <c r="V5" s="462" t="s">
        <v>333</v>
      </c>
      <c r="W5" s="462">
        <v>7</v>
      </c>
      <c r="X5" s="462" t="s">
        <v>334</v>
      </c>
      <c r="Y5" s="462" t="s">
        <v>328</v>
      </c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971"/>
      <c r="AZ5" s="351"/>
      <c r="BA5" s="351"/>
      <c r="BB5" s="351"/>
      <c r="BC5" s="351"/>
      <c r="BD5" s="351"/>
      <c r="BE5" s="351"/>
    </row>
    <row r="6" spans="1:57" s="13" customFormat="1" ht="21" customHeight="1">
      <c r="A6" s="976"/>
      <c r="B6" s="974"/>
      <c r="C6" s="972"/>
      <c r="D6" s="972"/>
      <c r="E6" s="973"/>
      <c r="F6" s="973"/>
      <c r="G6" s="972"/>
      <c r="H6" s="972"/>
      <c r="I6" s="972"/>
      <c r="J6" s="973"/>
      <c r="K6" s="973"/>
      <c r="L6" s="973"/>
      <c r="M6" s="972"/>
      <c r="N6" s="971"/>
      <c r="O6" s="971"/>
      <c r="P6" s="971"/>
      <c r="Q6" s="971"/>
      <c r="R6" s="971"/>
      <c r="S6" s="971"/>
      <c r="T6" s="971"/>
      <c r="U6" s="971"/>
      <c r="V6" s="971"/>
      <c r="W6" s="971"/>
      <c r="X6" s="971"/>
      <c r="Y6" s="97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971"/>
      <c r="AZ6" s="351"/>
      <c r="BA6" s="351"/>
      <c r="BB6" s="351"/>
      <c r="BC6" s="351"/>
      <c r="BD6" s="351"/>
      <c r="BE6" s="351"/>
    </row>
    <row r="7" spans="1:57" s="13" customFormat="1" ht="36.75" customHeight="1">
      <c r="A7" s="976"/>
      <c r="B7" s="974"/>
      <c r="C7" s="972"/>
      <c r="D7" s="972"/>
      <c r="E7" s="973"/>
      <c r="F7" s="973"/>
      <c r="G7" s="972"/>
      <c r="H7" s="972"/>
      <c r="I7" s="972"/>
      <c r="J7" s="973"/>
      <c r="K7" s="973"/>
      <c r="L7" s="973"/>
      <c r="M7" s="972"/>
      <c r="N7" s="470"/>
      <c r="O7" s="470">
        <v>9</v>
      </c>
      <c r="P7" s="470">
        <v>9</v>
      </c>
      <c r="Q7" s="470">
        <v>15</v>
      </c>
      <c r="R7" s="470">
        <v>9</v>
      </c>
      <c r="S7" s="470">
        <v>9</v>
      </c>
      <c r="T7" s="470">
        <v>15</v>
      </c>
      <c r="U7" s="470">
        <v>9</v>
      </c>
      <c r="V7" s="470">
        <v>9</v>
      </c>
      <c r="W7" s="470">
        <v>15</v>
      </c>
      <c r="X7" s="470">
        <v>9</v>
      </c>
      <c r="Y7" s="470">
        <v>8</v>
      </c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49"/>
      <c r="AL7" s="833" t="s">
        <v>34</v>
      </c>
      <c r="AM7" s="833"/>
      <c r="AN7" s="833"/>
      <c r="AO7" s="833" t="s">
        <v>35</v>
      </c>
      <c r="AP7" s="833"/>
      <c r="AQ7" s="833"/>
      <c r="AR7" s="833" t="s">
        <v>36</v>
      </c>
      <c r="AS7" s="833"/>
      <c r="AT7" s="833"/>
      <c r="AU7" s="833" t="s">
        <v>37</v>
      </c>
      <c r="AV7" s="833"/>
      <c r="AW7" s="833"/>
      <c r="AX7" s="971"/>
      <c r="AZ7" s="351"/>
      <c r="BA7" s="351"/>
      <c r="BB7" s="351"/>
      <c r="BC7" s="351"/>
      <c r="BD7" s="351"/>
      <c r="BE7" s="351"/>
    </row>
    <row r="8" spans="1:231" s="486" customFormat="1" ht="37.5">
      <c r="A8" s="476" t="s">
        <v>123</v>
      </c>
      <c r="B8" s="477" t="s">
        <v>39</v>
      </c>
      <c r="C8" s="478"/>
      <c r="D8" s="304">
        <v>1</v>
      </c>
      <c r="E8" s="479"/>
      <c r="F8" s="480"/>
      <c r="G8" s="481">
        <v>2</v>
      </c>
      <c r="H8" s="478">
        <v>60</v>
      </c>
      <c r="I8" s="478">
        <v>30</v>
      </c>
      <c r="J8" s="478"/>
      <c r="K8" s="478"/>
      <c r="L8" s="478">
        <v>30</v>
      </c>
      <c r="M8" s="478">
        <v>30</v>
      </c>
      <c r="N8" s="482">
        <v>2</v>
      </c>
      <c r="O8" s="482"/>
      <c r="P8" s="482"/>
      <c r="Q8" s="478"/>
      <c r="R8" s="478"/>
      <c r="S8" s="478"/>
      <c r="T8" s="483"/>
      <c r="U8" s="478"/>
      <c r="V8" s="478"/>
      <c r="W8" s="478"/>
      <c r="X8" s="478"/>
      <c r="Y8" s="478"/>
      <c r="Z8" s="484"/>
      <c r="AA8" s="484" t="s">
        <v>383</v>
      </c>
      <c r="AB8" s="484" t="s">
        <v>384</v>
      </c>
      <c r="AC8" s="484" t="s">
        <v>384</v>
      </c>
      <c r="AD8" s="484" t="s">
        <v>384</v>
      </c>
      <c r="AE8" s="484" t="s">
        <v>384</v>
      </c>
      <c r="AF8" s="484" t="s">
        <v>384</v>
      </c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DX8" s="485"/>
      <c r="DY8" s="485"/>
      <c r="DZ8" s="485"/>
      <c r="EA8" s="485"/>
      <c r="EB8" s="485"/>
      <c r="EC8" s="485"/>
      <c r="ED8" s="485"/>
      <c r="EE8" s="485"/>
      <c r="EF8" s="485"/>
      <c r="EG8" s="485"/>
      <c r="EH8" s="485"/>
      <c r="EI8" s="485"/>
      <c r="EJ8" s="485"/>
      <c r="EK8" s="485"/>
      <c r="EL8" s="485"/>
      <c r="EM8" s="485"/>
      <c r="EN8" s="485"/>
      <c r="EO8" s="485"/>
      <c r="EP8" s="485"/>
      <c r="EQ8" s="485"/>
      <c r="ER8" s="485"/>
      <c r="ES8" s="485"/>
      <c r="ET8" s="485"/>
      <c r="EU8" s="485"/>
      <c r="EV8" s="485"/>
      <c r="EW8" s="485"/>
      <c r="EX8" s="485"/>
      <c r="EY8" s="485"/>
      <c r="EZ8" s="485"/>
      <c r="FA8" s="485"/>
      <c r="FB8" s="485"/>
      <c r="FC8" s="485"/>
      <c r="FD8" s="485"/>
      <c r="FE8" s="485"/>
      <c r="FF8" s="485"/>
      <c r="FG8" s="485"/>
      <c r="FH8" s="485"/>
      <c r="FI8" s="485"/>
      <c r="FJ8" s="485"/>
      <c r="FK8" s="485"/>
      <c r="FL8" s="485"/>
      <c r="FM8" s="485"/>
      <c r="FN8" s="485"/>
      <c r="FO8" s="485"/>
      <c r="FP8" s="485"/>
      <c r="FQ8" s="485"/>
      <c r="FR8" s="485"/>
      <c r="FS8" s="485"/>
      <c r="FT8" s="485"/>
      <c r="FU8" s="485"/>
      <c r="FV8" s="485"/>
      <c r="FW8" s="485"/>
      <c r="FX8" s="485"/>
      <c r="FY8" s="485"/>
      <c r="FZ8" s="485"/>
      <c r="GA8" s="485"/>
      <c r="GB8" s="485"/>
      <c r="GC8" s="485"/>
      <c r="GD8" s="485"/>
      <c r="GE8" s="485"/>
      <c r="GF8" s="485"/>
      <c r="GG8" s="485"/>
      <c r="GH8" s="485"/>
      <c r="GI8" s="485"/>
      <c r="GJ8" s="485"/>
      <c r="GK8" s="485"/>
      <c r="GL8" s="485"/>
      <c r="GM8" s="485"/>
      <c r="GN8" s="485"/>
      <c r="GO8" s="485"/>
      <c r="GP8" s="485"/>
      <c r="GQ8" s="485"/>
      <c r="GR8" s="485"/>
      <c r="GS8" s="485"/>
      <c r="GT8" s="485"/>
      <c r="GU8" s="485"/>
      <c r="GV8" s="485"/>
      <c r="GW8" s="485"/>
      <c r="GX8" s="485"/>
      <c r="GY8" s="485"/>
      <c r="GZ8" s="485"/>
      <c r="HA8" s="485"/>
      <c r="HB8" s="485"/>
      <c r="HC8" s="485"/>
      <c r="HD8" s="485"/>
      <c r="HE8" s="485"/>
      <c r="HF8" s="485"/>
      <c r="HG8" s="485"/>
      <c r="HH8" s="485"/>
      <c r="HI8" s="485"/>
      <c r="HJ8" s="485"/>
      <c r="HK8" s="485"/>
      <c r="HL8" s="485"/>
      <c r="HM8" s="485"/>
      <c r="HN8" s="485"/>
      <c r="HO8" s="485"/>
      <c r="HP8" s="485"/>
      <c r="HQ8" s="485"/>
      <c r="HR8" s="485"/>
      <c r="HS8" s="485"/>
      <c r="HT8" s="485"/>
      <c r="HU8" s="485"/>
      <c r="HV8" s="485"/>
      <c r="HW8" s="485"/>
    </row>
    <row r="9" spans="1:231" s="486" customFormat="1" ht="18.75">
      <c r="A9" s="479" t="s">
        <v>126</v>
      </c>
      <c r="B9" s="477" t="s">
        <v>40</v>
      </c>
      <c r="C9" s="478">
        <v>1</v>
      </c>
      <c r="D9" s="478"/>
      <c r="E9" s="478"/>
      <c r="F9" s="545"/>
      <c r="G9" s="546">
        <v>3</v>
      </c>
      <c r="H9" s="547">
        <v>90</v>
      </c>
      <c r="I9" s="478">
        <v>45</v>
      </c>
      <c r="J9" s="547">
        <v>30</v>
      </c>
      <c r="K9" s="547"/>
      <c r="L9" s="547">
        <v>15</v>
      </c>
      <c r="M9" s="547">
        <v>45</v>
      </c>
      <c r="N9" s="482">
        <v>3</v>
      </c>
      <c r="O9" s="482"/>
      <c r="P9" s="482"/>
      <c r="Q9" s="482"/>
      <c r="R9" s="482"/>
      <c r="S9" s="482"/>
      <c r="T9" s="478"/>
      <c r="U9" s="478"/>
      <c r="V9" s="478"/>
      <c r="W9" s="478"/>
      <c r="X9" s="478"/>
      <c r="Y9" s="478"/>
      <c r="Z9" s="484"/>
      <c r="AA9" s="484" t="s">
        <v>383</v>
      </c>
      <c r="AB9" s="484" t="s">
        <v>384</v>
      </c>
      <c r="AC9" s="484" t="s">
        <v>384</v>
      </c>
      <c r="AD9" s="484" t="s">
        <v>384</v>
      </c>
      <c r="AE9" s="484" t="s">
        <v>384</v>
      </c>
      <c r="AF9" s="484" t="s">
        <v>384</v>
      </c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85"/>
      <c r="EV9" s="485"/>
      <c r="EW9" s="485"/>
      <c r="EX9" s="485"/>
      <c r="EY9" s="485"/>
      <c r="EZ9" s="485"/>
      <c r="FA9" s="485"/>
      <c r="FB9" s="485"/>
      <c r="FC9" s="485"/>
      <c r="FD9" s="485"/>
      <c r="FE9" s="485"/>
      <c r="FF9" s="485"/>
      <c r="FG9" s="485"/>
      <c r="FH9" s="485"/>
      <c r="FI9" s="485"/>
      <c r="FJ9" s="485"/>
      <c r="FK9" s="485"/>
      <c r="FL9" s="485"/>
      <c r="FM9" s="485"/>
      <c r="FN9" s="485"/>
      <c r="FO9" s="485"/>
      <c r="FP9" s="485"/>
      <c r="FQ9" s="485"/>
      <c r="FR9" s="485"/>
      <c r="FS9" s="485"/>
      <c r="FT9" s="485"/>
      <c r="FU9" s="485"/>
      <c r="FV9" s="485"/>
      <c r="FW9" s="485"/>
      <c r="FX9" s="485"/>
      <c r="FY9" s="485"/>
      <c r="FZ9" s="485"/>
      <c r="GA9" s="485"/>
      <c r="GB9" s="485"/>
      <c r="GC9" s="485"/>
      <c r="GD9" s="485"/>
      <c r="GE9" s="485"/>
      <c r="GF9" s="485"/>
      <c r="GG9" s="485"/>
      <c r="GH9" s="485"/>
      <c r="GI9" s="485"/>
      <c r="GJ9" s="485"/>
      <c r="GK9" s="485"/>
      <c r="GL9" s="485"/>
      <c r="GM9" s="485"/>
      <c r="GN9" s="485"/>
      <c r="GO9" s="485"/>
      <c r="GP9" s="485"/>
      <c r="GQ9" s="485"/>
      <c r="GR9" s="485"/>
      <c r="GS9" s="485"/>
      <c r="GT9" s="485"/>
      <c r="GU9" s="485"/>
      <c r="GV9" s="485"/>
      <c r="GW9" s="485"/>
      <c r="GX9" s="485"/>
      <c r="GY9" s="485"/>
      <c r="GZ9" s="485"/>
      <c r="HA9" s="485"/>
      <c r="HB9" s="485"/>
      <c r="HC9" s="485"/>
      <c r="HD9" s="485"/>
      <c r="HE9" s="485"/>
      <c r="HF9" s="485"/>
      <c r="HG9" s="485"/>
      <c r="HH9" s="485"/>
      <c r="HI9" s="485"/>
      <c r="HJ9" s="485"/>
      <c r="HK9" s="485"/>
      <c r="HL9" s="485"/>
      <c r="HM9" s="485"/>
      <c r="HN9" s="485"/>
      <c r="HO9" s="485"/>
      <c r="HP9" s="485"/>
      <c r="HQ9" s="485"/>
      <c r="HR9" s="485"/>
      <c r="HS9" s="485"/>
      <c r="HT9" s="485"/>
      <c r="HU9" s="485"/>
      <c r="HV9" s="485"/>
      <c r="HW9" s="485"/>
    </row>
    <row r="10" spans="1:231" s="486" customFormat="1" ht="18.75">
      <c r="A10" s="476" t="s">
        <v>131</v>
      </c>
      <c r="B10" s="487" t="s">
        <v>46</v>
      </c>
      <c r="C10" s="488"/>
      <c r="D10" s="304">
        <v>1</v>
      </c>
      <c r="E10" s="479"/>
      <c r="F10" s="480"/>
      <c r="G10" s="481">
        <v>3</v>
      </c>
      <c r="H10" s="478">
        <v>90</v>
      </c>
      <c r="I10" s="489">
        <v>60</v>
      </c>
      <c r="J10" s="478">
        <v>8</v>
      </c>
      <c r="K10" s="478"/>
      <c r="L10" s="478">
        <v>52</v>
      </c>
      <c r="M10" s="489">
        <v>30</v>
      </c>
      <c r="N10" s="304">
        <v>4</v>
      </c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478"/>
      <c r="Z10" s="484"/>
      <c r="AA10" s="484" t="s">
        <v>383</v>
      </c>
      <c r="AB10" s="484" t="s">
        <v>384</v>
      </c>
      <c r="AC10" s="484" t="s">
        <v>384</v>
      </c>
      <c r="AD10" s="484" t="s">
        <v>384</v>
      </c>
      <c r="AE10" s="484" t="s">
        <v>384</v>
      </c>
      <c r="AF10" s="484" t="s">
        <v>384</v>
      </c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5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5"/>
      <c r="CS10" s="485"/>
      <c r="CT10" s="485"/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DX10" s="485"/>
      <c r="DY10" s="485"/>
      <c r="DZ10" s="485"/>
      <c r="EA10" s="485"/>
      <c r="EB10" s="485"/>
      <c r="EC10" s="485"/>
      <c r="ED10" s="485"/>
      <c r="EE10" s="485"/>
      <c r="EF10" s="485"/>
      <c r="EG10" s="485"/>
      <c r="EH10" s="485"/>
      <c r="EI10" s="485"/>
      <c r="EJ10" s="485"/>
      <c r="EK10" s="485"/>
      <c r="EL10" s="485"/>
      <c r="EM10" s="485"/>
      <c r="EN10" s="485"/>
      <c r="EO10" s="485"/>
      <c r="EP10" s="485"/>
      <c r="EQ10" s="485"/>
      <c r="ER10" s="485"/>
      <c r="ES10" s="485"/>
      <c r="ET10" s="485"/>
      <c r="EU10" s="485"/>
      <c r="EV10" s="485"/>
      <c r="EW10" s="485"/>
      <c r="EX10" s="485"/>
      <c r="EY10" s="485"/>
      <c r="EZ10" s="485"/>
      <c r="FA10" s="485"/>
      <c r="FB10" s="485"/>
      <c r="FC10" s="485"/>
      <c r="FD10" s="485"/>
      <c r="FE10" s="485"/>
      <c r="FF10" s="485"/>
      <c r="FG10" s="485"/>
      <c r="FH10" s="485"/>
      <c r="FI10" s="485"/>
      <c r="FJ10" s="485"/>
      <c r="FK10" s="485"/>
      <c r="FL10" s="485"/>
      <c r="FM10" s="485"/>
      <c r="FN10" s="485"/>
      <c r="FO10" s="485"/>
      <c r="FP10" s="485"/>
      <c r="FQ10" s="485"/>
      <c r="FR10" s="485"/>
      <c r="FS10" s="485"/>
      <c r="FT10" s="485"/>
      <c r="FU10" s="485"/>
      <c r="FV10" s="485"/>
      <c r="FW10" s="485"/>
      <c r="FX10" s="485"/>
      <c r="FY10" s="485"/>
      <c r="FZ10" s="485"/>
      <c r="GA10" s="485"/>
      <c r="GB10" s="485"/>
      <c r="GC10" s="485"/>
      <c r="GD10" s="485"/>
      <c r="GE10" s="485"/>
      <c r="GF10" s="485"/>
      <c r="GG10" s="485"/>
      <c r="GH10" s="485"/>
      <c r="GI10" s="485"/>
      <c r="GJ10" s="485"/>
      <c r="GK10" s="485"/>
      <c r="GL10" s="485"/>
      <c r="GM10" s="485"/>
      <c r="GN10" s="485"/>
      <c r="GO10" s="485"/>
      <c r="GP10" s="485"/>
      <c r="GQ10" s="485"/>
      <c r="GR10" s="485"/>
      <c r="GS10" s="485"/>
      <c r="GT10" s="485"/>
      <c r="GU10" s="485"/>
      <c r="GV10" s="485"/>
      <c r="GW10" s="485"/>
      <c r="GX10" s="485"/>
      <c r="GY10" s="485"/>
      <c r="GZ10" s="485"/>
      <c r="HA10" s="485"/>
      <c r="HB10" s="485"/>
      <c r="HC10" s="485"/>
      <c r="HD10" s="485"/>
      <c r="HE10" s="485"/>
      <c r="HF10" s="485"/>
      <c r="HG10" s="485"/>
      <c r="HH10" s="485"/>
      <c r="HI10" s="485"/>
      <c r="HJ10" s="485"/>
      <c r="HK10" s="485"/>
      <c r="HL10" s="485"/>
      <c r="HM10" s="485"/>
      <c r="HN10" s="485"/>
      <c r="HO10" s="485"/>
      <c r="HP10" s="485"/>
      <c r="HQ10" s="485"/>
      <c r="HR10" s="485"/>
      <c r="HS10" s="485"/>
      <c r="HT10" s="485"/>
      <c r="HU10" s="485"/>
      <c r="HV10" s="485"/>
      <c r="HW10" s="485"/>
    </row>
    <row r="11" spans="1:231" s="486" customFormat="1" ht="18.75">
      <c r="A11" s="478" t="s">
        <v>248</v>
      </c>
      <c r="B11" s="497" t="s">
        <v>170</v>
      </c>
      <c r="C11" s="303"/>
      <c r="D11" s="303">
        <v>1</v>
      </c>
      <c r="E11" s="301"/>
      <c r="F11" s="302"/>
      <c r="G11" s="483">
        <v>3.5</v>
      </c>
      <c r="H11" s="490">
        <v>105</v>
      </c>
      <c r="I11" s="478">
        <v>60</v>
      </c>
      <c r="J11" s="490">
        <v>30</v>
      </c>
      <c r="K11" s="303"/>
      <c r="L11" s="303">
        <v>30</v>
      </c>
      <c r="M11" s="478">
        <v>45</v>
      </c>
      <c r="N11" s="304">
        <v>4</v>
      </c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484"/>
      <c r="AA11" s="484" t="s">
        <v>383</v>
      </c>
      <c r="AB11" s="484" t="s">
        <v>384</v>
      </c>
      <c r="AC11" s="484" t="s">
        <v>384</v>
      </c>
      <c r="AD11" s="484" t="s">
        <v>384</v>
      </c>
      <c r="AE11" s="484" t="s">
        <v>384</v>
      </c>
      <c r="AF11" s="484" t="s">
        <v>384</v>
      </c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5"/>
      <c r="EK11" s="485"/>
      <c r="EL11" s="485"/>
      <c r="EM11" s="485"/>
      <c r="EN11" s="485"/>
      <c r="EO11" s="485"/>
      <c r="EP11" s="485"/>
      <c r="EQ11" s="485"/>
      <c r="ER11" s="485"/>
      <c r="ES11" s="485"/>
      <c r="ET11" s="485"/>
      <c r="EU11" s="485"/>
      <c r="EV11" s="485"/>
      <c r="EW11" s="485"/>
      <c r="EX11" s="485"/>
      <c r="EY11" s="485"/>
      <c r="EZ11" s="485"/>
      <c r="FA11" s="485"/>
      <c r="FB11" s="485"/>
      <c r="FC11" s="485"/>
      <c r="FD11" s="485"/>
      <c r="FE11" s="485"/>
      <c r="FF11" s="485"/>
      <c r="FG11" s="485"/>
      <c r="FH11" s="485"/>
      <c r="FI11" s="485"/>
      <c r="FJ11" s="485"/>
      <c r="FK11" s="485"/>
      <c r="FL11" s="485"/>
      <c r="FM11" s="485"/>
      <c r="FN11" s="485"/>
      <c r="FO11" s="485"/>
      <c r="FP11" s="485"/>
      <c r="FQ11" s="485"/>
      <c r="FR11" s="485"/>
      <c r="FS11" s="485"/>
      <c r="FT11" s="485"/>
      <c r="FU11" s="485"/>
      <c r="FV11" s="485"/>
      <c r="FW11" s="485"/>
      <c r="FX11" s="485"/>
      <c r="FY11" s="485"/>
      <c r="FZ11" s="485"/>
      <c r="GA11" s="485"/>
      <c r="GB11" s="485"/>
      <c r="GC11" s="485"/>
      <c r="GD11" s="485"/>
      <c r="GE11" s="485"/>
      <c r="GF11" s="485"/>
      <c r="GG11" s="485"/>
      <c r="GH11" s="485"/>
      <c r="GI11" s="485"/>
      <c r="GJ11" s="485"/>
      <c r="GK11" s="485"/>
      <c r="GL11" s="485"/>
      <c r="GM11" s="485"/>
      <c r="GN11" s="485"/>
      <c r="GO11" s="485"/>
      <c r="GP11" s="485"/>
      <c r="GQ11" s="485"/>
      <c r="GR11" s="485"/>
      <c r="GS11" s="485"/>
      <c r="GT11" s="485"/>
      <c r="GU11" s="485"/>
      <c r="GV11" s="485"/>
      <c r="GW11" s="485"/>
      <c r="GX11" s="485"/>
      <c r="GY11" s="485"/>
      <c r="GZ11" s="485"/>
      <c r="HA11" s="485"/>
      <c r="HB11" s="485"/>
      <c r="HC11" s="485"/>
      <c r="HD11" s="485"/>
      <c r="HE11" s="485"/>
      <c r="HF11" s="485"/>
      <c r="HG11" s="485"/>
      <c r="HH11" s="485"/>
      <c r="HI11" s="485"/>
      <c r="HJ11" s="485"/>
      <c r="HK11" s="485"/>
      <c r="HL11" s="485"/>
      <c r="HM11" s="485"/>
      <c r="HN11" s="485"/>
      <c r="HO11" s="485"/>
      <c r="HP11" s="485"/>
      <c r="HQ11" s="485"/>
      <c r="HR11" s="485"/>
      <c r="HS11" s="485"/>
      <c r="HT11" s="485"/>
      <c r="HU11" s="485"/>
      <c r="HV11" s="485"/>
      <c r="HW11" s="485"/>
    </row>
    <row r="12" spans="1:231" s="486" customFormat="1" ht="18.75">
      <c r="A12" s="479" t="s">
        <v>140</v>
      </c>
      <c r="B12" s="487" t="s">
        <v>279</v>
      </c>
      <c r="C12" s="301"/>
      <c r="D12" s="303">
        <v>1</v>
      </c>
      <c r="E12" s="301"/>
      <c r="F12" s="302"/>
      <c r="G12" s="302">
        <v>2</v>
      </c>
      <c r="H12" s="490">
        <v>60</v>
      </c>
      <c r="I12" s="482">
        <v>30</v>
      </c>
      <c r="J12" s="490">
        <v>15</v>
      </c>
      <c r="K12" s="303"/>
      <c r="L12" s="303">
        <v>15</v>
      </c>
      <c r="M12" s="478">
        <v>30</v>
      </c>
      <c r="N12" s="304">
        <v>2</v>
      </c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484"/>
      <c r="AA12" s="484" t="s">
        <v>383</v>
      </c>
      <c r="AB12" s="484" t="s">
        <v>384</v>
      </c>
      <c r="AC12" s="484" t="s">
        <v>384</v>
      </c>
      <c r="AD12" s="484" t="s">
        <v>384</v>
      </c>
      <c r="AE12" s="484" t="s">
        <v>384</v>
      </c>
      <c r="AF12" s="484" t="s">
        <v>384</v>
      </c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  <c r="DG12" s="485"/>
      <c r="DH12" s="485"/>
      <c r="DI12" s="485"/>
      <c r="DJ12" s="485"/>
      <c r="DK12" s="485"/>
      <c r="DL12" s="485"/>
      <c r="DM12" s="485"/>
      <c r="DN12" s="485"/>
      <c r="DO12" s="485"/>
      <c r="DP12" s="485"/>
      <c r="DQ12" s="485"/>
      <c r="DR12" s="485"/>
      <c r="DS12" s="485"/>
      <c r="DT12" s="485"/>
      <c r="DU12" s="485"/>
      <c r="DV12" s="485"/>
      <c r="DW12" s="485"/>
      <c r="DX12" s="485"/>
      <c r="DY12" s="485"/>
      <c r="DZ12" s="485"/>
      <c r="EA12" s="485"/>
      <c r="EB12" s="485"/>
      <c r="EC12" s="485"/>
      <c r="ED12" s="485"/>
      <c r="EE12" s="485"/>
      <c r="EF12" s="485"/>
      <c r="EG12" s="485"/>
      <c r="EH12" s="485"/>
      <c r="EI12" s="485"/>
      <c r="EJ12" s="485"/>
      <c r="EK12" s="485"/>
      <c r="EL12" s="485"/>
      <c r="EM12" s="485"/>
      <c r="EN12" s="485"/>
      <c r="EO12" s="485"/>
      <c r="EP12" s="485"/>
      <c r="EQ12" s="485"/>
      <c r="ER12" s="485"/>
      <c r="ES12" s="485"/>
      <c r="ET12" s="485"/>
      <c r="EU12" s="485"/>
      <c r="EV12" s="485"/>
      <c r="EW12" s="485"/>
      <c r="EX12" s="485"/>
      <c r="EY12" s="485"/>
      <c r="EZ12" s="485"/>
      <c r="FA12" s="485"/>
      <c r="FB12" s="485"/>
      <c r="FC12" s="485"/>
      <c r="FD12" s="485"/>
      <c r="FE12" s="485"/>
      <c r="FF12" s="485"/>
      <c r="FG12" s="485"/>
      <c r="FH12" s="485"/>
      <c r="FI12" s="485"/>
      <c r="FJ12" s="485"/>
      <c r="FK12" s="485"/>
      <c r="FL12" s="485"/>
      <c r="FM12" s="485"/>
      <c r="FN12" s="485"/>
      <c r="FO12" s="485"/>
      <c r="FP12" s="485"/>
      <c r="FQ12" s="485"/>
      <c r="FR12" s="485"/>
      <c r="FS12" s="485"/>
      <c r="FT12" s="485"/>
      <c r="FU12" s="485"/>
      <c r="FV12" s="485"/>
      <c r="FW12" s="485"/>
      <c r="FX12" s="485"/>
      <c r="FY12" s="485"/>
      <c r="FZ12" s="485"/>
      <c r="GA12" s="485"/>
      <c r="GB12" s="485"/>
      <c r="GC12" s="485"/>
      <c r="GD12" s="485"/>
      <c r="GE12" s="485"/>
      <c r="GF12" s="485"/>
      <c r="GG12" s="485"/>
      <c r="GH12" s="485"/>
      <c r="GI12" s="485"/>
      <c r="GJ12" s="485"/>
      <c r="GK12" s="485"/>
      <c r="GL12" s="485"/>
      <c r="GM12" s="485"/>
      <c r="GN12" s="485"/>
      <c r="GO12" s="485"/>
      <c r="GP12" s="485"/>
      <c r="GQ12" s="485"/>
      <c r="GR12" s="485"/>
      <c r="GS12" s="485"/>
      <c r="GT12" s="485"/>
      <c r="GU12" s="485"/>
      <c r="GV12" s="485"/>
      <c r="GW12" s="485"/>
      <c r="GX12" s="485"/>
      <c r="GY12" s="485"/>
      <c r="GZ12" s="485"/>
      <c r="HA12" s="485"/>
      <c r="HB12" s="485"/>
      <c r="HC12" s="485"/>
      <c r="HD12" s="485"/>
      <c r="HE12" s="485"/>
      <c r="HF12" s="485"/>
      <c r="HG12" s="485"/>
      <c r="HH12" s="485"/>
      <c r="HI12" s="485"/>
      <c r="HJ12" s="485"/>
      <c r="HK12" s="485"/>
      <c r="HL12" s="485"/>
      <c r="HM12" s="485"/>
      <c r="HN12" s="485"/>
      <c r="HO12" s="485"/>
      <c r="HP12" s="485"/>
      <c r="HQ12" s="485"/>
      <c r="HR12" s="485"/>
      <c r="HS12" s="485"/>
      <c r="HT12" s="485"/>
      <c r="HU12" s="485"/>
      <c r="HV12" s="485"/>
      <c r="HW12" s="485"/>
    </row>
    <row r="13" spans="1:231" s="486" customFormat="1" ht="18.75">
      <c r="A13" s="478" t="s">
        <v>280</v>
      </c>
      <c r="B13" s="497" t="s">
        <v>172</v>
      </c>
      <c r="C13" s="303"/>
      <c r="D13" s="303">
        <v>1</v>
      </c>
      <c r="E13" s="301"/>
      <c r="F13" s="302"/>
      <c r="G13" s="478">
        <v>2.5</v>
      </c>
      <c r="H13" s="490">
        <v>75</v>
      </c>
      <c r="I13" s="478">
        <v>45</v>
      </c>
      <c r="J13" s="490">
        <v>30</v>
      </c>
      <c r="K13" s="303">
        <v>15</v>
      </c>
      <c r="L13" s="490"/>
      <c r="M13" s="478">
        <v>30</v>
      </c>
      <c r="N13" s="304">
        <v>3</v>
      </c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484"/>
      <c r="AA13" s="484" t="s">
        <v>383</v>
      </c>
      <c r="AB13" s="484" t="s">
        <v>384</v>
      </c>
      <c r="AC13" s="484" t="s">
        <v>384</v>
      </c>
      <c r="AD13" s="484" t="s">
        <v>384</v>
      </c>
      <c r="AE13" s="484" t="s">
        <v>384</v>
      </c>
      <c r="AF13" s="484" t="s">
        <v>384</v>
      </c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5"/>
      <c r="DF13" s="485"/>
      <c r="DG13" s="485"/>
      <c r="DH13" s="485"/>
      <c r="DI13" s="485"/>
      <c r="DJ13" s="485"/>
      <c r="DK13" s="485"/>
      <c r="DL13" s="485"/>
      <c r="DM13" s="485"/>
      <c r="DN13" s="485"/>
      <c r="DO13" s="485"/>
      <c r="DP13" s="485"/>
      <c r="DQ13" s="485"/>
      <c r="DR13" s="485"/>
      <c r="DS13" s="485"/>
      <c r="DT13" s="485"/>
      <c r="DU13" s="485"/>
      <c r="DV13" s="485"/>
      <c r="DW13" s="485"/>
      <c r="DX13" s="485"/>
      <c r="DY13" s="485"/>
      <c r="DZ13" s="485"/>
      <c r="EA13" s="485"/>
      <c r="EB13" s="485"/>
      <c r="EC13" s="485"/>
      <c r="ED13" s="485"/>
      <c r="EE13" s="485"/>
      <c r="EF13" s="485"/>
      <c r="EG13" s="485"/>
      <c r="EH13" s="485"/>
      <c r="EI13" s="485"/>
      <c r="EJ13" s="485"/>
      <c r="EK13" s="485"/>
      <c r="EL13" s="485"/>
      <c r="EM13" s="485"/>
      <c r="EN13" s="485"/>
      <c r="EO13" s="485"/>
      <c r="EP13" s="485"/>
      <c r="EQ13" s="485"/>
      <c r="ER13" s="485"/>
      <c r="ES13" s="485"/>
      <c r="ET13" s="485"/>
      <c r="EU13" s="485"/>
      <c r="EV13" s="485"/>
      <c r="EW13" s="485"/>
      <c r="EX13" s="485"/>
      <c r="EY13" s="485"/>
      <c r="EZ13" s="485"/>
      <c r="FA13" s="485"/>
      <c r="FB13" s="485"/>
      <c r="FC13" s="485"/>
      <c r="FD13" s="485"/>
      <c r="FE13" s="485"/>
      <c r="FF13" s="485"/>
      <c r="FG13" s="485"/>
      <c r="FH13" s="485"/>
      <c r="FI13" s="485"/>
      <c r="FJ13" s="485"/>
      <c r="FK13" s="485"/>
      <c r="FL13" s="485"/>
      <c r="FM13" s="485"/>
      <c r="FN13" s="485"/>
      <c r="FO13" s="485"/>
      <c r="FP13" s="485"/>
      <c r="FQ13" s="485"/>
      <c r="FR13" s="485"/>
      <c r="FS13" s="485"/>
      <c r="FT13" s="485"/>
      <c r="FU13" s="485"/>
      <c r="FV13" s="485"/>
      <c r="FW13" s="485"/>
      <c r="FX13" s="485"/>
      <c r="FY13" s="485"/>
      <c r="FZ13" s="485"/>
      <c r="GA13" s="485"/>
      <c r="GB13" s="485"/>
      <c r="GC13" s="485"/>
      <c r="GD13" s="485"/>
      <c r="GE13" s="485"/>
      <c r="GF13" s="485"/>
      <c r="GG13" s="485"/>
      <c r="GH13" s="485"/>
      <c r="GI13" s="485"/>
      <c r="GJ13" s="485"/>
      <c r="GK13" s="485"/>
      <c r="GL13" s="485"/>
      <c r="GM13" s="485"/>
      <c r="GN13" s="485"/>
      <c r="GO13" s="485"/>
      <c r="GP13" s="485"/>
      <c r="GQ13" s="485"/>
      <c r="GR13" s="485"/>
      <c r="GS13" s="485"/>
      <c r="GT13" s="485"/>
      <c r="GU13" s="485"/>
      <c r="GV13" s="485"/>
      <c r="GW13" s="485"/>
      <c r="GX13" s="485"/>
      <c r="GY13" s="485"/>
      <c r="GZ13" s="485"/>
      <c r="HA13" s="485"/>
      <c r="HB13" s="485"/>
      <c r="HC13" s="485"/>
      <c r="HD13" s="485"/>
      <c r="HE13" s="485"/>
      <c r="HF13" s="485"/>
      <c r="HG13" s="485"/>
      <c r="HH13" s="485"/>
      <c r="HI13" s="485"/>
      <c r="HJ13" s="485"/>
      <c r="HK13" s="485"/>
      <c r="HL13" s="485"/>
      <c r="HM13" s="485"/>
      <c r="HN13" s="485"/>
      <c r="HO13" s="485"/>
      <c r="HP13" s="485"/>
      <c r="HQ13" s="485"/>
      <c r="HR13" s="485"/>
      <c r="HS13" s="485"/>
      <c r="HT13" s="485"/>
      <c r="HU13" s="485"/>
      <c r="HV13" s="485"/>
      <c r="HW13" s="485"/>
    </row>
    <row r="14" spans="1:231" s="486" customFormat="1" ht="18.75">
      <c r="A14" s="479" t="s">
        <v>282</v>
      </c>
      <c r="B14" s="497" t="s">
        <v>175</v>
      </c>
      <c r="C14" s="303">
        <v>1</v>
      </c>
      <c r="D14" s="303"/>
      <c r="E14" s="301"/>
      <c r="F14" s="302"/>
      <c r="G14" s="478">
        <v>6.5</v>
      </c>
      <c r="H14" s="490">
        <v>195</v>
      </c>
      <c r="I14" s="478">
        <v>90</v>
      </c>
      <c r="J14" s="490">
        <v>45</v>
      </c>
      <c r="K14" s="303"/>
      <c r="L14" s="490">
        <v>45</v>
      </c>
      <c r="M14" s="478">
        <v>105</v>
      </c>
      <c r="N14" s="304">
        <v>6</v>
      </c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484"/>
      <c r="AA14" s="484" t="s">
        <v>383</v>
      </c>
      <c r="AB14" s="484" t="s">
        <v>384</v>
      </c>
      <c r="AC14" s="484" t="s">
        <v>384</v>
      </c>
      <c r="AD14" s="484" t="s">
        <v>384</v>
      </c>
      <c r="AE14" s="484" t="s">
        <v>384</v>
      </c>
      <c r="AF14" s="484" t="s">
        <v>384</v>
      </c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5"/>
      <c r="DX14" s="485"/>
      <c r="DY14" s="485"/>
      <c r="DZ14" s="485"/>
      <c r="EA14" s="485"/>
      <c r="EB14" s="485"/>
      <c r="EC14" s="485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  <c r="FL14" s="485"/>
      <c r="FM14" s="485"/>
      <c r="FN14" s="485"/>
      <c r="FO14" s="485"/>
      <c r="FP14" s="485"/>
      <c r="FQ14" s="485"/>
      <c r="FR14" s="485"/>
      <c r="FS14" s="485"/>
      <c r="FT14" s="485"/>
      <c r="FU14" s="485"/>
      <c r="FV14" s="485"/>
      <c r="FW14" s="485"/>
      <c r="FX14" s="485"/>
      <c r="FY14" s="485"/>
      <c r="FZ14" s="485"/>
      <c r="GA14" s="485"/>
      <c r="GB14" s="485"/>
      <c r="GC14" s="485"/>
      <c r="GD14" s="485"/>
      <c r="GE14" s="485"/>
      <c r="GF14" s="485"/>
      <c r="GG14" s="485"/>
      <c r="GH14" s="485"/>
      <c r="GI14" s="485"/>
      <c r="GJ14" s="485"/>
      <c r="GK14" s="485"/>
      <c r="GL14" s="485"/>
      <c r="GM14" s="485"/>
      <c r="GN14" s="485"/>
      <c r="GO14" s="485"/>
      <c r="GP14" s="485"/>
      <c r="GQ14" s="485"/>
      <c r="GR14" s="485"/>
      <c r="GS14" s="485"/>
      <c r="GT14" s="485"/>
      <c r="GU14" s="485"/>
      <c r="GV14" s="485"/>
      <c r="GW14" s="485"/>
      <c r="GX14" s="485"/>
      <c r="GY14" s="485"/>
      <c r="GZ14" s="485"/>
      <c r="HA14" s="485"/>
      <c r="HB14" s="485"/>
      <c r="HC14" s="485"/>
      <c r="HD14" s="485"/>
      <c r="HE14" s="485"/>
      <c r="HF14" s="485"/>
      <c r="HG14" s="485"/>
      <c r="HH14" s="485"/>
      <c r="HI14" s="485"/>
      <c r="HJ14" s="485"/>
      <c r="HK14" s="485"/>
      <c r="HL14" s="485"/>
      <c r="HM14" s="485"/>
      <c r="HN14" s="485"/>
      <c r="HO14" s="485"/>
      <c r="HP14" s="485"/>
      <c r="HQ14" s="485"/>
      <c r="HR14" s="485"/>
      <c r="HS14" s="485"/>
      <c r="HT14" s="485"/>
      <c r="HU14" s="485"/>
      <c r="HV14" s="485"/>
      <c r="HW14" s="485"/>
    </row>
    <row r="15" spans="1:231" s="486" customFormat="1" ht="19.5">
      <c r="A15" s="479" t="s">
        <v>217</v>
      </c>
      <c r="B15" s="497" t="s">
        <v>189</v>
      </c>
      <c r="C15" s="478"/>
      <c r="D15" s="478">
        <v>1</v>
      </c>
      <c r="E15" s="478"/>
      <c r="F15" s="548"/>
      <c r="G15" s="478">
        <v>4</v>
      </c>
      <c r="H15" s="478">
        <v>120</v>
      </c>
      <c r="I15" s="478">
        <v>60</v>
      </c>
      <c r="J15" s="478">
        <v>30</v>
      </c>
      <c r="K15" s="478">
        <v>30</v>
      </c>
      <c r="L15" s="478"/>
      <c r="M15" s="478">
        <v>60</v>
      </c>
      <c r="N15" s="478">
        <v>4</v>
      </c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304"/>
      <c r="Z15" s="484"/>
      <c r="AA15" s="484" t="s">
        <v>383</v>
      </c>
      <c r="AB15" s="484" t="s">
        <v>384</v>
      </c>
      <c r="AC15" s="484" t="s">
        <v>384</v>
      </c>
      <c r="AD15" s="484" t="s">
        <v>384</v>
      </c>
      <c r="AE15" s="484" t="s">
        <v>384</v>
      </c>
      <c r="AF15" s="484" t="s">
        <v>384</v>
      </c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5"/>
      <c r="DW15" s="485"/>
      <c r="DX15" s="485"/>
      <c r="DY15" s="485"/>
      <c r="DZ15" s="485"/>
      <c r="EA15" s="485"/>
      <c r="EB15" s="485"/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  <c r="FE15" s="485"/>
      <c r="FF15" s="485"/>
      <c r="FG15" s="485"/>
      <c r="FH15" s="485"/>
      <c r="FI15" s="485"/>
      <c r="FJ15" s="485"/>
      <c r="FK15" s="485"/>
      <c r="FL15" s="485"/>
      <c r="FM15" s="485"/>
      <c r="FN15" s="485"/>
      <c r="FO15" s="485"/>
      <c r="FP15" s="485"/>
      <c r="FQ15" s="485"/>
      <c r="FR15" s="485"/>
      <c r="FS15" s="485"/>
      <c r="FT15" s="485"/>
      <c r="FU15" s="485"/>
      <c r="FV15" s="485"/>
      <c r="FW15" s="485"/>
      <c r="FX15" s="485"/>
      <c r="FY15" s="485"/>
      <c r="FZ15" s="485"/>
      <c r="GA15" s="485"/>
      <c r="GB15" s="485"/>
      <c r="GC15" s="485"/>
      <c r="GD15" s="485"/>
      <c r="GE15" s="485"/>
      <c r="GF15" s="485"/>
      <c r="GG15" s="485"/>
      <c r="GH15" s="485"/>
      <c r="GI15" s="485"/>
      <c r="GJ15" s="485"/>
      <c r="GK15" s="485"/>
      <c r="GL15" s="485"/>
      <c r="GM15" s="485"/>
      <c r="GN15" s="485"/>
      <c r="GO15" s="485"/>
      <c r="GP15" s="485"/>
      <c r="GQ15" s="485"/>
      <c r="GR15" s="485"/>
      <c r="GS15" s="485"/>
      <c r="GT15" s="485"/>
      <c r="GU15" s="485"/>
      <c r="GV15" s="485"/>
      <c r="GW15" s="485"/>
      <c r="GX15" s="485"/>
      <c r="GY15" s="485"/>
      <c r="GZ15" s="485"/>
      <c r="HA15" s="485"/>
      <c r="HB15" s="485"/>
      <c r="HC15" s="485"/>
      <c r="HD15" s="485"/>
      <c r="HE15" s="485"/>
      <c r="HF15" s="485"/>
      <c r="HG15" s="485"/>
      <c r="HH15" s="485"/>
      <c r="HI15" s="485"/>
      <c r="HJ15" s="485"/>
      <c r="HK15" s="485"/>
      <c r="HL15" s="485"/>
      <c r="HM15" s="485"/>
      <c r="HN15" s="485"/>
      <c r="HO15" s="485"/>
      <c r="HP15" s="485"/>
      <c r="HQ15" s="485"/>
      <c r="HR15" s="485"/>
      <c r="HS15" s="485"/>
      <c r="HT15" s="485"/>
      <c r="HU15" s="485"/>
      <c r="HV15" s="485"/>
      <c r="HW15" s="485"/>
    </row>
    <row r="16" spans="1:57" s="486" customFormat="1" ht="18.75">
      <c r="A16" s="302"/>
      <c r="B16" s="491" t="s">
        <v>252</v>
      </c>
      <c r="C16" s="492">
        <v>2</v>
      </c>
      <c r="D16" s="493">
        <v>6</v>
      </c>
      <c r="E16" s="493"/>
      <c r="F16" s="492"/>
      <c r="G16" s="492"/>
      <c r="H16" s="492"/>
      <c r="I16" s="491"/>
      <c r="J16" s="491"/>
      <c r="K16" s="491"/>
      <c r="L16" s="491"/>
      <c r="M16" s="491"/>
      <c r="N16" s="491">
        <f>SUM(N8:N15)</f>
        <v>28</v>
      </c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91"/>
      <c r="AW16" s="491"/>
      <c r="AX16" s="491"/>
      <c r="AZ16" s="491"/>
      <c r="BA16" s="491"/>
      <c r="BB16" s="491"/>
      <c r="BC16" s="491"/>
      <c r="BD16" s="491"/>
      <c r="BE16" s="491"/>
    </row>
    <row r="17" spans="1:57" s="486" customFormat="1" ht="18.75">
      <c r="A17" s="494"/>
      <c r="C17" s="495"/>
      <c r="D17" s="496"/>
      <c r="E17" s="496"/>
      <c r="F17" s="495"/>
      <c r="G17" s="495"/>
      <c r="H17" s="495"/>
      <c r="AZ17" s="491"/>
      <c r="BA17" s="491"/>
      <c r="BB17" s="491"/>
      <c r="BC17" s="491"/>
      <c r="BD17" s="491"/>
      <c r="BE17" s="491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X2:AX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8"/>
  <sheetViews>
    <sheetView view="pageBreakPreview" zoomScale="75" zoomScaleNormal="50" zoomScaleSheetLayoutView="75" zoomScalePageLayoutView="0" workbookViewId="0" topLeftCell="A1">
      <selection activeCell="B9" sqref="B9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5" width="14.375" style="10" customWidth="1"/>
    <col min="16" max="16" width="6.25390625" style="10" hidden="1" customWidth="1"/>
    <col min="17" max="17" width="7.625" style="10" hidden="1" customWidth="1"/>
    <col min="18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24.00390625" style="10" customWidth="1"/>
    <col min="52" max="57" width="9.125" style="468" customWidth="1"/>
    <col min="58" max="16384" width="9.125" style="10" customWidth="1"/>
  </cols>
  <sheetData>
    <row r="1" spans="1:57" s="13" customFormat="1" ht="19.5" thickBot="1">
      <c r="A1" s="936" t="s">
        <v>387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8"/>
      <c r="AZ1" s="351"/>
      <c r="BA1" s="351"/>
      <c r="BB1" s="351"/>
      <c r="BC1" s="351"/>
      <c r="BD1" s="351"/>
      <c r="BE1" s="351"/>
    </row>
    <row r="2" spans="1:57" s="13" customFormat="1" ht="12.75" customHeight="1">
      <c r="A2" s="918" t="s">
        <v>32</v>
      </c>
      <c r="B2" s="881" t="s">
        <v>101</v>
      </c>
      <c r="C2" s="866" t="s">
        <v>325</v>
      </c>
      <c r="D2" s="867"/>
      <c r="E2" s="868"/>
      <c r="F2" s="869"/>
      <c r="G2" s="934" t="s">
        <v>102</v>
      </c>
      <c r="H2" s="958" t="s">
        <v>108</v>
      </c>
      <c r="I2" s="959"/>
      <c r="J2" s="959"/>
      <c r="K2" s="959"/>
      <c r="L2" s="959"/>
      <c r="M2" s="960"/>
      <c r="N2" s="878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80"/>
      <c r="Z2" s="34"/>
      <c r="AY2" s="971" t="s">
        <v>385</v>
      </c>
      <c r="AZ2" s="351"/>
      <c r="BA2" s="351"/>
      <c r="BB2" s="351"/>
      <c r="BC2" s="351"/>
      <c r="BD2" s="351"/>
      <c r="BE2" s="351"/>
    </row>
    <row r="3" spans="1:57" s="13" customFormat="1" ht="12.75" customHeight="1">
      <c r="A3" s="919"/>
      <c r="B3" s="882"/>
      <c r="C3" s="870"/>
      <c r="D3" s="871"/>
      <c r="E3" s="872"/>
      <c r="F3" s="873"/>
      <c r="G3" s="935"/>
      <c r="H3" s="914" t="s">
        <v>109</v>
      </c>
      <c r="I3" s="949" t="s">
        <v>112</v>
      </c>
      <c r="J3" s="950"/>
      <c r="K3" s="950"/>
      <c r="L3" s="951"/>
      <c r="M3" s="967" t="s">
        <v>115</v>
      </c>
      <c r="N3" s="939" t="s">
        <v>34</v>
      </c>
      <c r="O3" s="940"/>
      <c r="P3" s="941"/>
      <c r="Q3" s="945" t="s">
        <v>35</v>
      </c>
      <c r="R3" s="940"/>
      <c r="S3" s="941"/>
      <c r="T3" s="945" t="s">
        <v>36</v>
      </c>
      <c r="U3" s="940"/>
      <c r="V3" s="941"/>
      <c r="W3" s="945" t="s">
        <v>37</v>
      </c>
      <c r="X3" s="940"/>
      <c r="Y3" s="947"/>
      <c r="AY3" s="971"/>
      <c r="AZ3" s="351"/>
      <c r="BA3" s="351"/>
      <c r="BB3" s="351"/>
      <c r="BC3" s="351"/>
      <c r="BD3" s="351"/>
      <c r="BE3" s="351"/>
    </row>
    <row r="4" spans="1:57" s="13" customFormat="1" ht="18.75" customHeight="1">
      <c r="A4" s="919"/>
      <c r="B4" s="882"/>
      <c r="C4" s="877" t="s">
        <v>103</v>
      </c>
      <c r="D4" s="877" t="s">
        <v>104</v>
      </c>
      <c r="E4" s="955" t="s">
        <v>105</v>
      </c>
      <c r="F4" s="968"/>
      <c r="G4" s="935"/>
      <c r="H4" s="914"/>
      <c r="I4" s="877" t="s">
        <v>110</v>
      </c>
      <c r="J4" s="955" t="s">
        <v>111</v>
      </c>
      <c r="K4" s="956"/>
      <c r="L4" s="957"/>
      <c r="M4" s="967"/>
      <c r="N4" s="942"/>
      <c r="O4" s="943"/>
      <c r="P4" s="944"/>
      <c r="Q4" s="946"/>
      <c r="R4" s="943"/>
      <c r="S4" s="944"/>
      <c r="T4" s="946"/>
      <c r="U4" s="943"/>
      <c r="V4" s="944"/>
      <c r="W4" s="946"/>
      <c r="X4" s="943"/>
      <c r="Y4" s="948"/>
      <c r="AY4" s="971"/>
      <c r="AZ4" s="351"/>
      <c r="BA4" s="351"/>
      <c r="BB4" s="351"/>
      <c r="BC4" s="351"/>
      <c r="BD4" s="351"/>
      <c r="BE4" s="351"/>
    </row>
    <row r="5" spans="1:57" s="13" customFormat="1" ht="15.75">
      <c r="A5" s="919"/>
      <c r="B5" s="882"/>
      <c r="C5" s="877"/>
      <c r="D5" s="877"/>
      <c r="E5" s="874" t="s">
        <v>106</v>
      </c>
      <c r="F5" s="952" t="s">
        <v>107</v>
      </c>
      <c r="G5" s="935"/>
      <c r="H5" s="914"/>
      <c r="I5" s="877"/>
      <c r="J5" s="874" t="s">
        <v>33</v>
      </c>
      <c r="K5" s="874" t="s">
        <v>113</v>
      </c>
      <c r="L5" s="874" t="s">
        <v>114</v>
      </c>
      <c r="M5" s="967"/>
      <c r="N5" s="95">
        <v>1</v>
      </c>
      <c r="O5" s="14" t="s">
        <v>330</v>
      </c>
      <c r="P5" s="14" t="s">
        <v>326</v>
      </c>
      <c r="Q5" s="14">
        <v>3</v>
      </c>
      <c r="R5" s="14" t="s">
        <v>329</v>
      </c>
      <c r="S5" s="14" t="s">
        <v>331</v>
      </c>
      <c r="T5" s="14">
        <v>5</v>
      </c>
      <c r="U5" s="14" t="s">
        <v>332</v>
      </c>
      <c r="V5" s="14" t="s">
        <v>333</v>
      </c>
      <c r="W5" s="14">
        <v>7</v>
      </c>
      <c r="X5" s="14" t="s">
        <v>334</v>
      </c>
      <c r="Y5" s="26" t="s">
        <v>328</v>
      </c>
      <c r="AY5" s="971"/>
      <c r="AZ5" s="351"/>
      <c r="BA5" s="351"/>
      <c r="BB5" s="351"/>
      <c r="BC5" s="351"/>
      <c r="BD5" s="351"/>
      <c r="BE5" s="351"/>
    </row>
    <row r="6" spans="1:57" s="13" customFormat="1" ht="21" customHeight="1" thickBot="1">
      <c r="A6" s="919"/>
      <c r="B6" s="882"/>
      <c r="C6" s="877"/>
      <c r="D6" s="877"/>
      <c r="E6" s="875"/>
      <c r="F6" s="953"/>
      <c r="G6" s="935"/>
      <c r="H6" s="914"/>
      <c r="I6" s="877"/>
      <c r="J6" s="875"/>
      <c r="K6" s="875"/>
      <c r="L6" s="875"/>
      <c r="M6" s="967"/>
      <c r="N6" s="964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65"/>
      <c r="AY6" s="971"/>
      <c r="AZ6" s="351"/>
      <c r="BA6" s="351"/>
      <c r="BB6" s="351"/>
      <c r="BC6" s="351"/>
      <c r="BD6" s="351"/>
      <c r="BE6" s="351"/>
    </row>
    <row r="7" spans="1:57" s="13" customFormat="1" ht="36.75" customHeight="1">
      <c r="A7" s="919"/>
      <c r="B7" s="883"/>
      <c r="C7" s="877"/>
      <c r="D7" s="877"/>
      <c r="E7" s="876"/>
      <c r="F7" s="954"/>
      <c r="G7" s="935"/>
      <c r="H7" s="914"/>
      <c r="I7" s="877"/>
      <c r="J7" s="876"/>
      <c r="K7" s="876"/>
      <c r="L7" s="876"/>
      <c r="M7" s="967"/>
      <c r="N7" s="472"/>
      <c r="O7" s="473"/>
      <c r="P7" s="474">
        <v>9</v>
      </c>
      <c r="Q7" s="472">
        <v>15</v>
      </c>
      <c r="R7" s="473">
        <v>9</v>
      </c>
      <c r="S7" s="474">
        <v>9</v>
      </c>
      <c r="T7" s="472">
        <v>15</v>
      </c>
      <c r="U7" s="473">
        <v>9</v>
      </c>
      <c r="V7" s="474">
        <v>9</v>
      </c>
      <c r="W7" s="472">
        <v>15</v>
      </c>
      <c r="X7" s="473">
        <v>9</v>
      </c>
      <c r="Y7" s="474">
        <v>8</v>
      </c>
      <c r="AK7" s="475"/>
      <c r="AL7" s="978" t="s">
        <v>34</v>
      </c>
      <c r="AM7" s="978"/>
      <c r="AN7" s="978"/>
      <c r="AO7" s="978" t="s">
        <v>35</v>
      </c>
      <c r="AP7" s="978"/>
      <c r="AQ7" s="978"/>
      <c r="AR7" s="978" t="s">
        <v>36</v>
      </c>
      <c r="AS7" s="978"/>
      <c r="AT7" s="978"/>
      <c r="AU7" s="978" t="s">
        <v>37</v>
      </c>
      <c r="AV7" s="978"/>
      <c r="AW7" s="978"/>
      <c r="AY7" s="971"/>
      <c r="AZ7" s="498"/>
      <c r="BA7" s="498"/>
      <c r="BB7" s="498"/>
      <c r="BC7" s="498"/>
      <c r="BD7" s="498"/>
      <c r="BE7" s="498"/>
    </row>
    <row r="8" spans="1:231" s="491" customFormat="1" ht="37.5">
      <c r="A8" s="476" t="s">
        <v>124</v>
      </c>
      <c r="B8" s="477" t="s">
        <v>39</v>
      </c>
      <c r="C8" s="478"/>
      <c r="D8" s="479"/>
      <c r="E8" s="479"/>
      <c r="F8" s="480"/>
      <c r="G8" s="481">
        <v>1.5</v>
      </c>
      <c r="H8" s="478">
        <v>45</v>
      </c>
      <c r="I8" s="478">
        <v>18</v>
      </c>
      <c r="J8" s="478"/>
      <c r="K8" s="478"/>
      <c r="L8" s="478">
        <v>18</v>
      </c>
      <c r="M8" s="478">
        <v>27</v>
      </c>
      <c r="N8" s="482"/>
      <c r="O8" s="482">
        <v>2</v>
      </c>
      <c r="P8" s="482"/>
      <c r="Q8" s="478"/>
      <c r="R8" s="478"/>
      <c r="S8" s="478"/>
      <c r="T8" s="483"/>
      <c r="U8" s="478"/>
      <c r="V8" s="478"/>
      <c r="W8" s="478"/>
      <c r="X8" s="478"/>
      <c r="Y8" s="478"/>
      <c r="Z8" s="484"/>
      <c r="AA8" s="484" t="s">
        <v>384</v>
      </c>
      <c r="AB8" s="484" t="s">
        <v>383</v>
      </c>
      <c r="AC8" s="484" t="s">
        <v>384</v>
      </c>
      <c r="AD8" s="484" t="s">
        <v>384</v>
      </c>
      <c r="AE8" s="484" t="s">
        <v>384</v>
      </c>
      <c r="AF8" s="484" t="s">
        <v>384</v>
      </c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484"/>
      <c r="BF8" s="484"/>
      <c r="BG8" s="484"/>
      <c r="BH8" s="484"/>
      <c r="BI8" s="484"/>
      <c r="BJ8" s="484"/>
      <c r="BK8" s="484"/>
      <c r="BL8" s="484"/>
      <c r="BM8" s="484"/>
      <c r="BN8" s="484"/>
      <c r="BO8" s="484"/>
      <c r="BP8" s="484"/>
      <c r="BQ8" s="484"/>
      <c r="BR8" s="484"/>
      <c r="BS8" s="484"/>
      <c r="BT8" s="484"/>
      <c r="BU8" s="484"/>
      <c r="BV8" s="484"/>
      <c r="BW8" s="484"/>
      <c r="BX8" s="484"/>
      <c r="BY8" s="484"/>
      <c r="BZ8" s="484"/>
      <c r="CA8" s="484"/>
      <c r="CB8" s="484"/>
      <c r="CC8" s="484"/>
      <c r="CD8" s="484"/>
      <c r="CE8" s="484"/>
      <c r="CF8" s="484"/>
      <c r="CG8" s="484"/>
      <c r="CH8" s="484"/>
      <c r="CI8" s="484"/>
      <c r="CJ8" s="484"/>
      <c r="CK8" s="484"/>
      <c r="CL8" s="484"/>
      <c r="CM8" s="484"/>
      <c r="CN8" s="484"/>
      <c r="CO8" s="484"/>
      <c r="CP8" s="484"/>
      <c r="CQ8" s="484"/>
      <c r="CR8" s="484"/>
      <c r="CS8" s="484"/>
      <c r="CT8" s="484"/>
      <c r="CU8" s="484"/>
      <c r="CV8" s="484"/>
      <c r="CW8" s="484"/>
      <c r="CX8" s="484"/>
      <c r="CY8" s="484"/>
      <c r="CZ8" s="484"/>
      <c r="DA8" s="484"/>
      <c r="DB8" s="484"/>
      <c r="DC8" s="484"/>
      <c r="DD8" s="484"/>
      <c r="DE8" s="484"/>
      <c r="DF8" s="484"/>
      <c r="DG8" s="484"/>
      <c r="DH8" s="484"/>
      <c r="DI8" s="484"/>
      <c r="DJ8" s="484"/>
      <c r="DK8" s="484"/>
      <c r="DL8" s="484"/>
      <c r="DM8" s="484"/>
      <c r="DN8" s="484"/>
      <c r="DO8" s="484"/>
      <c r="DP8" s="484"/>
      <c r="DQ8" s="484"/>
      <c r="DR8" s="484"/>
      <c r="DS8" s="484"/>
      <c r="DT8" s="484"/>
      <c r="DU8" s="484"/>
      <c r="DV8" s="484"/>
      <c r="DW8" s="484"/>
      <c r="DX8" s="484"/>
      <c r="DY8" s="484"/>
      <c r="DZ8" s="484"/>
      <c r="EA8" s="484"/>
      <c r="EB8" s="484"/>
      <c r="EC8" s="484"/>
      <c r="ED8" s="484"/>
      <c r="EE8" s="484"/>
      <c r="EF8" s="484"/>
      <c r="EG8" s="484"/>
      <c r="EH8" s="484"/>
      <c r="EI8" s="484"/>
      <c r="EJ8" s="484"/>
      <c r="EK8" s="484"/>
      <c r="EL8" s="484"/>
      <c r="EM8" s="484"/>
      <c r="EN8" s="484"/>
      <c r="EO8" s="484"/>
      <c r="EP8" s="484"/>
      <c r="EQ8" s="484"/>
      <c r="ER8" s="484"/>
      <c r="ES8" s="484"/>
      <c r="ET8" s="484"/>
      <c r="EU8" s="484"/>
      <c r="EV8" s="484"/>
      <c r="EW8" s="484"/>
      <c r="EX8" s="484"/>
      <c r="EY8" s="484"/>
      <c r="EZ8" s="484"/>
      <c r="FA8" s="484"/>
      <c r="FB8" s="484"/>
      <c r="FC8" s="484"/>
      <c r="FD8" s="484"/>
      <c r="FE8" s="484"/>
      <c r="FF8" s="484"/>
      <c r="FG8" s="484"/>
      <c r="FH8" s="484"/>
      <c r="FI8" s="484"/>
      <c r="FJ8" s="484"/>
      <c r="FK8" s="484"/>
      <c r="FL8" s="484"/>
      <c r="FM8" s="484"/>
      <c r="FN8" s="484"/>
      <c r="FO8" s="484"/>
      <c r="FP8" s="484"/>
      <c r="FQ8" s="484"/>
      <c r="FR8" s="484"/>
      <c r="FS8" s="484"/>
      <c r="FT8" s="484"/>
      <c r="FU8" s="484"/>
      <c r="FV8" s="484"/>
      <c r="FW8" s="484"/>
      <c r="FX8" s="484"/>
      <c r="FY8" s="484"/>
      <c r="FZ8" s="484"/>
      <c r="GA8" s="484"/>
      <c r="GB8" s="484"/>
      <c r="GC8" s="484"/>
      <c r="GD8" s="484"/>
      <c r="GE8" s="484"/>
      <c r="GF8" s="484"/>
      <c r="GG8" s="484"/>
      <c r="GH8" s="484"/>
      <c r="GI8" s="484"/>
      <c r="GJ8" s="484"/>
      <c r="GK8" s="484"/>
      <c r="GL8" s="484"/>
      <c r="GM8" s="484"/>
      <c r="GN8" s="484"/>
      <c r="GO8" s="484"/>
      <c r="GP8" s="484"/>
      <c r="GQ8" s="484"/>
      <c r="GR8" s="484"/>
      <c r="GS8" s="484"/>
      <c r="GT8" s="484"/>
      <c r="GU8" s="484"/>
      <c r="GV8" s="484"/>
      <c r="GW8" s="484"/>
      <c r="GX8" s="484"/>
      <c r="GY8" s="484"/>
      <c r="GZ8" s="484"/>
      <c r="HA8" s="484"/>
      <c r="HB8" s="484"/>
      <c r="HC8" s="484"/>
      <c r="HD8" s="484"/>
      <c r="HE8" s="484"/>
      <c r="HF8" s="484"/>
      <c r="HG8" s="484"/>
      <c r="HH8" s="484"/>
      <c r="HI8" s="484"/>
      <c r="HJ8" s="484"/>
      <c r="HK8" s="484"/>
      <c r="HL8" s="484"/>
      <c r="HM8" s="484"/>
      <c r="HN8" s="484"/>
      <c r="HO8" s="484"/>
      <c r="HP8" s="484"/>
      <c r="HQ8" s="484"/>
      <c r="HR8" s="484"/>
      <c r="HS8" s="484"/>
      <c r="HT8" s="484"/>
      <c r="HU8" s="484"/>
      <c r="HV8" s="484"/>
      <c r="HW8" s="484"/>
    </row>
    <row r="9" spans="1:231" s="491" customFormat="1" ht="18.75">
      <c r="A9" s="476" t="s">
        <v>132</v>
      </c>
      <c r="B9" s="487" t="s">
        <v>46</v>
      </c>
      <c r="C9" s="488"/>
      <c r="D9" s="479"/>
      <c r="E9" s="479"/>
      <c r="F9" s="480"/>
      <c r="G9" s="481">
        <v>2</v>
      </c>
      <c r="H9" s="478">
        <v>60</v>
      </c>
      <c r="I9" s="489">
        <v>36</v>
      </c>
      <c r="J9" s="478"/>
      <c r="K9" s="478"/>
      <c r="L9" s="478">
        <v>36</v>
      </c>
      <c r="M9" s="489">
        <v>24</v>
      </c>
      <c r="N9" s="304"/>
      <c r="O9" s="304">
        <v>4</v>
      </c>
      <c r="P9" s="304"/>
      <c r="Q9" s="304"/>
      <c r="R9" s="304"/>
      <c r="S9" s="304"/>
      <c r="T9" s="304"/>
      <c r="U9" s="304"/>
      <c r="V9" s="304"/>
      <c r="W9" s="304"/>
      <c r="X9" s="304"/>
      <c r="Y9" s="478"/>
      <c r="Z9" s="484"/>
      <c r="AA9" s="484" t="s">
        <v>384</v>
      </c>
      <c r="AB9" s="484" t="s">
        <v>383</v>
      </c>
      <c r="AC9" s="484" t="s">
        <v>384</v>
      </c>
      <c r="AD9" s="484" t="s">
        <v>384</v>
      </c>
      <c r="AE9" s="484" t="s">
        <v>384</v>
      </c>
      <c r="AF9" s="484" t="s">
        <v>384</v>
      </c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484"/>
      <c r="BF9" s="484"/>
      <c r="BG9" s="484"/>
      <c r="BH9" s="484"/>
      <c r="BI9" s="484"/>
      <c r="BJ9" s="484"/>
      <c r="BK9" s="484"/>
      <c r="BL9" s="484"/>
      <c r="BM9" s="484"/>
      <c r="BN9" s="484"/>
      <c r="BO9" s="484"/>
      <c r="BP9" s="484"/>
      <c r="BQ9" s="484"/>
      <c r="BR9" s="484"/>
      <c r="BS9" s="484"/>
      <c r="BT9" s="484"/>
      <c r="BU9" s="484"/>
      <c r="BV9" s="484"/>
      <c r="BW9" s="484"/>
      <c r="BX9" s="484"/>
      <c r="BY9" s="484"/>
      <c r="BZ9" s="484"/>
      <c r="CA9" s="484"/>
      <c r="CB9" s="484"/>
      <c r="CC9" s="484"/>
      <c r="CD9" s="484"/>
      <c r="CE9" s="484"/>
      <c r="CF9" s="484"/>
      <c r="CG9" s="484"/>
      <c r="CH9" s="484"/>
      <c r="CI9" s="484"/>
      <c r="CJ9" s="484"/>
      <c r="CK9" s="484"/>
      <c r="CL9" s="484"/>
      <c r="CM9" s="484"/>
      <c r="CN9" s="484"/>
      <c r="CO9" s="484"/>
      <c r="CP9" s="484"/>
      <c r="CQ9" s="484"/>
      <c r="CR9" s="484"/>
      <c r="CS9" s="484"/>
      <c r="CT9" s="484"/>
      <c r="CU9" s="484"/>
      <c r="CV9" s="484"/>
      <c r="CW9" s="484"/>
      <c r="CX9" s="484"/>
      <c r="CY9" s="484"/>
      <c r="CZ9" s="484"/>
      <c r="DA9" s="484"/>
      <c r="DB9" s="484"/>
      <c r="DC9" s="484"/>
      <c r="DD9" s="484"/>
      <c r="DE9" s="484"/>
      <c r="DF9" s="484"/>
      <c r="DG9" s="484"/>
      <c r="DH9" s="484"/>
      <c r="DI9" s="484"/>
      <c r="DJ9" s="484"/>
      <c r="DK9" s="484"/>
      <c r="DL9" s="484"/>
      <c r="DM9" s="484"/>
      <c r="DN9" s="484"/>
      <c r="DO9" s="484"/>
      <c r="DP9" s="484"/>
      <c r="DQ9" s="484"/>
      <c r="DR9" s="484"/>
      <c r="DS9" s="484"/>
      <c r="DT9" s="484"/>
      <c r="DU9" s="484"/>
      <c r="DV9" s="484"/>
      <c r="DW9" s="484"/>
      <c r="DX9" s="484"/>
      <c r="DY9" s="484"/>
      <c r="DZ9" s="484"/>
      <c r="EA9" s="484"/>
      <c r="EB9" s="484"/>
      <c r="EC9" s="484"/>
      <c r="ED9" s="484"/>
      <c r="EE9" s="484"/>
      <c r="EF9" s="484"/>
      <c r="EG9" s="484"/>
      <c r="EH9" s="484"/>
      <c r="EI9" s="484"/>
      <c r="EJ9" s="484"/>
      <c r="EK9" s="484"/>
      <c r="EL9" s="484"/>
      <c r="EM9" s="484"/>
      <c r="EN9" s="484"/>
      <c r="EO9" s="484"/>
      <c r="EP9" s="484"/>
      <c r="EQ9" s="484"/>
      <c r="ER9" s="484"/>
      <c r="ES9" s="484"/>
      <c r="ET9" s="484"/>
      <c r="EU9" s="484"/>
      <c r="EV9" s="484"/>
      <c r="EW9" s="484"/>
      <c r="EX9" s="484"/>
      <c r="EY9" s="484"/>
      <c r="EZ9" s="484"/>
      <c r="FA9" s="484"/>
      <c r="FB9" s="484"/>
      <c r="FC9" s="484"/>
      <c r="FD9" s="484"/>
      <c r="FE9" s="484"/>
      <c r="FF9" s="484"/>
      <c r="FG9" s="484"/>
      <c r="FH9" s="484"/>
      <c r="FI9" s="484"/>
      <c r="FJ9" s="484"/>
      <c r="FK9" s="484"/>
      <c r="FL9" s="484"/>
      <c r="FM9" s="484"/>
      <c r="FN9" s="484"/>
      <c r="FO9" s="484"/>
      <c r="FP9" s="484"/>
      <c r="FQ9" s="484"/>
      <c r="FR9" s="484"/>
      <c r="FS9" s="484"/>
      <c r="FT9" s="484"/>
      <c r="FU9" s="484"/>
      <c r="FV9" s="484"/>
      <c r="FW9" s="484"/>
      <c r="FX9" s="484"/>
      <c r="FY9" s="484"/>
      <c r="FZ9" s="484"/>
      <c r="GA9" s="484"/>
      <c r="GB9" s="484"/>
      <c r="GC9" s="484"/>
      <c r="GD9" s="484"/>
      <c r="GE9" s="484"/>
      <c r="GF9" s="484"/>
      <c r="GG9" s="484"/>
      <c r="GH9" s="484"/>
      <c r="GI9" s="484"/>
      <c r="GJ9" s="484"/>
      <c r="GK9" s="484"/>
      <c r="GL9" s="484"/>
      <c r="GM9" s="484"/>
      <c r="GN9" s="484"/>
      <c r="GO9" s="484"/>
      <c r="GP9" s="484"/>
      <c r="GQ9" s="484"/>
      <c r="GR9" s="484"/>
      <c r="GS9" s="484"/>
      <c r="GT9" s="484"/>
      <c r="GU9" s="484"/>
      <c r="GV9" s="484"/>
      <c r="GW9" s="484"/>
      <c r="GX9" s="484"/>
      <c r="GY9" s="484"/>
      <c r="GZ9" s="484"/>
      <c r="HA9" s="484"/>
      <c r="HB9" s="484"/>
      <c r="HC9" s="484"/>
      <c r="HD9" s="484"/>
      <c r="HE9" s="484"/>
      <c r="HF9" s="484"/>
      <c r="HG9" s="484"/>
      <c r="HH9" s="484"/>
      <c r="HI9" s="484"/>
      <c r="HJ9" s="484"/>
      <c r="HK9" s="484"/>
      <c r="HL9" s="484"/>
      <c r="HM9" s="484"/>
      <c r="HN9" s="484"/>
      <c r="HO9" s="484"/>
      <c r="HP9" s="484"/>
      <c r="HQ9" s="484"/>
      <c r="HR9" s="484"/>
      <c r="HS9" s="484"/>
      <c r="HT9" s="484"/>
      <c r="HU9" s="484"/>
      <c r="HV9" s="484"/>
      <c r="HW9" s="484"/>
    </row>
    <row r="10" spans="1:231" s="491" customFormat="1" ht="18.75">
      <c r="A10" s="478" t="s">
        <v>249</v>
      </c>
      <c r="B10" s="497" t="s">
        <v>170</v>
      </c>
      <c r="C10" s="303" t="s">
        <v>330</v>
      </c>
      <c r="D10" s="301"/>
      <c r="E10" s="301"/>
      <c r="F10" s="302"/>
      <c r="G10" s="483">
        <v>2</v>
      </c>
      <c r="H10" s="490">
        <v>60</v>
      </c>
      <c r="I10" s="478">
        <v>36</v>
      </c>
      <c r="J10" s="490">
        <v>18</v>
      </c>
      <c r="K10" s="303"/>
      <c r="L10" s="303">
        <v>18</v>
      </c>
      <c r="M10" s="478">
        <v>24</v>
      </c>
      <c r="N10" s="304"/>
      <c r="O10" s="304">
        <v>4</v>
      </c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484"/>
      <c r="AA10" s="484" t="s">
        <v>384</v>
      </c>
      <c r="AB10" s="484" t="s">
        <v>383</v>
      </c>
      <c r="AC10" s="484" t="s">
        <v>384</v>
      </c>
      <c r="AD10" s="484" t="s">
        <v>384</v>
      </c>
      <c r="AE10" s="484" t="s">
        <v>384</v>
      </c>
      <c r="AF10" s="484" t="s">
        <v>384</v>
      </c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484"/>
      <c r="BF10" s="484"/>
      <c r="BG10" s="484"/>
      <c r="BH10" s="484"/>
      <c r="BI10" s="484"/>
      <c r="BJ10" s="484"/>
      <c r="BK10" s="484"/>
      <c r="BL10" s="484"/>
      <c r="BM10" s="484"/>
      <c r="BN10" s="484"/>
      <c r="BO10" s="484"/>
      <c r="BP10" s="484"/>
      <c r="BQ10" s="484"/>
      <c r="BR10" s="484"/>
      <c r="BS10" s="484"/>
      <c r="BT10" s="484"/>
      <c r="BU10" s="484"/>
      <c r="BV10" s="484"/>
      <c r="BW10" s="484"/>
      <c r="BX10" s="484"/>
      <c r="BY10" s="484"/>
      <c r="BZ10" s="484"/>
      <c r="CA10" s="484"/>
      <c r="CB10" s="484"/>
      <c r="CC10" s="484"/>
      <c r="CD10" s="484"/>
      <c r="CE10" s="484"/>
      <c r="CF10" s="484"/>
      <c r="CG10" s="484"/>
      <c r="CH10" s="484"/>
      <c r="CI10" s="484"/>
      <c r="CJ10" s="484"/>
      <c r="CK10" s="484"/>
      <c r="CL10" s="484"/>
      <c r="CM10" s="484"/>
      <c r="CN10" s="484"/>
      <c r="CO10" s="484"/>
      <c r="CP10" s="484"/>
      <c r="CQ10" s="484"/>
      <c r="CR10" s="484"/>
      <c r="CS10" s="484"/>
      <c r="CT10" s="484"/>
      <c r="CU10" s="484"/>
      <c r="CV10" s="484"/>
      <c r="CW10" s="484"/>
      <c r="CX10" s="484"/>
      <c r="CY10" s="484"/>
      <c r="CZ10" s="484"/>
      <c r="DA10" s="484"/>
      <c r="DB10" s="484"/>
      <c r="DC10" s="484"/>
      <c r="DD10" s="484"/>
      <c r="DE10" s="484"/>
      <c r="DF10" s="484"/>
      <c r="DG10" s="484"/>
      <c r="DH10" s="484"/>
      <c r="DI10" s="484"/>
      <c r="DJ10" s="484"/>
      <c r="DK10" s="484"/>
      <c r="DL10" s="484"/>
      <c r="DM10" s="484"/>
      <c r="DN10" s="484"/>
      <c r="DO10" s="484"/>
      <c r="DP10" s="484"/>
      <c r="DQ10" s="484"/>
      <c r="DR10" s="484"/>
      <c r="DS10" s="484"/>
      <c r="DT10" s="484"/>
      <c r="DU10" s="484"/>
      <c r="DV10" s="484"/>
      <c r="DW10" s="484"/>
      <c r="DX10" s="484"/>
      <c r="DY10" s="484"/>
      <c r="DZ10" s="484"/>
      <c r="EA10" s="484"/>
      <c r="EB10" s="484"/>
      <c r="EC10" s="484"/>
      <c r="ED10" s="484"/>
      <c r="EE10" s="484"/>
      <c r="EF10" s="484"/>
      <c r="EG10" s="484"/>
      <c r="EH10" s="484"/>
      <c r="EI10" s="484"/>
      <c r="EJ10" s="484"/>
      <c r="EK10" s="484"/>
      <c r="EL10" s="484"/>
      <c r="EM10" s="484"/>
      <c r="EN10" s="484"/>
      <c r="EO10" s="484"/>
      <c r="EP10" s="484"/>
      <c r="EQ10" s="484"/>
      <c r="ER10" s="484"/>
      <c r="ES10" s="484"/>
      <c r="ET10" s="484"/>
      <c r="EU10" s="484"/>
      <c r="EV10" s="484"/>
      <c r="EW10" s="484"/>
      <c r="EX10" s="484"/>
      <c r="EY10" s="484"/>
      <c r="EZ10" s="484"/>
      <c r="FA10" s="484"/>
      <c r="FB10" s="484"/>
      <c r="FC10" s="484"/>
      <c r="FD10" s="484"/>
      <c r="FE10" s="484"/>
      <c r="FF10" s="484"/>
      <c r="FG10" s="484"/>
      <c r="FH10" s="484"/>
      <c r="FI10" s="484"/>
      <c r="FJ10" s="484"/>
      <c r="FK10" s="484"/>
      <c r="FL10" s="484"/>
      <c r="FM10" s="484"/>
      <c r="FN10" s="484"/>
      <c r="FO10" s="484"/>
      <c r="FP10" s="484"/>
      <c r="FQ10" s="484"/>
      <c r="FR10" s="484"/>
      <c r="FS10" s="484"/>
      <c r="FT10" s="484"/>
      <c r="FU10" s="484"/>
      <c r="FV10" s="484"/>
      <c r="FW10" s="484"/>
      <c r="FX10" s="484"/>
      <c r="FY10" s="484"/>
      <c r="FZ10" s="484"/>
      <c r="GA10" s="484"/>
      <c r="GB10" s="484"/>
      <c r="GC10" s="484"/>
      <c r="GD10" s="484"/>
      <c r="GE10" s="484"/>
      <c r="GF10" s="484"/>
      <c r="GG10" s="484"/>
      <c r="GH10" s="484"/>
      <c r="GI10" s="484"/>
      <c r="GJ10" s="484"/>
      <c r="GK10" s="484"/>
      <c r="GL10" s="484"/>
      <c r="GM10" s="484"/>
      <c r="GN10" s="484"/>
      <c r="GO10" s="484"/>
      <c r="GP10" s="484"/>
      <c r="GQ10" s="484"/>
      <c r="GR10" s="484"/>
      <c r="GS10" s="484"/>
      <c r="GT10" s="484"/>
      <c r="GU10" s="484"/>
      <c r="GV10" s="484"/>
      <c r="GW10" s="484"/>
      <c r="GX10" s="484"/>
      <c r="GY10" s="484"/>
      <c r="GZ10" s="484"/>
      <c r="HA10" s="484"/>
      <c r="HB10" s="484"/>
      <c r="HC10" s="484"/>
      <c r="HD10" s="484"/>
      <c r="HE10" s="484"/>
      <c r="HF10" s="484"/>
      <c r="HG10" s="484"/>
      <c r="HH10" s="484"/>
      <c r="HI10" s="484"/>
      <c r="HJ10" s="484"/>
      <c r="HK10" s="484"/>
      <c r="HL10" s="484"/>
      <c r="HM10" s="484"/>
      <c r="HN10" s="484"/>
      <c r="HO10" s="484"/>
      <c r="HP10" s="484"/>
      <c r="HQ10" s="484"/>
      <c r="HR10" s="484"/>
      <c r="HS10" s="484"/>
      <c r="HT10" s="484"/>
      <c r="HU10" s="484"/>
      <c r="HV10" s="484"/>
      <c r="HW10" s="484"/>
    </row>
    <row r="11" spans="1:231" s="491" customFormat="1" ht="18.75">
      <c r="A11" s="478" t="s">
        <v>281</v>
      </c>
      <c r="B11" s="497" t="s">
        <v>172</v>
      </c>
      <c r="C11" s="303" t="s">
        <v>330</v>
      </c>
      <c r="D11" s="301"/>
      <c r="E11" s="301"/>
      <c r="F11" s="302"/>
      <c r="G11" s="478">
        <v>2</v>
      </c>
      <c r="H11" s="490">
        <v>60</v>
      </c>
      <c r="I11" s="478">
        <v>36</v>
      </c>
      <c r="J11" s="490">
        <v>18</v>
      </c>
      <c r="K11" s="303">
        <v>18</v>
      </c>
      <c r="L11" s="490"/>
      <c r="M11" s="478">
        <v>24</v>
      </c>
      <c r="N11" s="304"/>
      <c r="O11" s="304">
        <v>4</v>
      </c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484"/>
      <c r="AA11" s="484" t="s">
        <v>384</v>
      </c>
      <c r="AB11" s="484" t="s">
        <v>383</v>
      </c>
      <c r="AC11" s="484" t="s">
        <v>384</v>
      </c>
      <c r="AD11" s="484" t="s">
        <v>384</v>
      </c>
      <c r="AE11" s="484" t="s">
        <v>384</v>
      </c>
      <c r="AF11" s="484" t="s">
        <v>384</v>
      </c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484"/>
      <c r="BF11" s="484"/>
      <c r="BG11" s="484"/>
      <c r="BH11" s="484"/>
      <c r="BI11" s="484"/>
      <c r="BJ11" s="484"/>
      <c r="BK11" s="484"/>
      <c r="BL11" s="484"/>
      <c r="BM11" s="484"/>
      <c r="BN11" s="484"/>
      <c r="BO11" s="484"/>
      <c r="BP11" s="484"/>
      <c r="BQ11" s="484"/>
      <c r="BR11" s="484"/>
      <c r="BS11" s="484"/>
      <c r="BT11" s="484"/>
      <c r="BU11" s="484"/>
      <c r="BV11" s="484"/>
      <c r="BW11" s="484"/>
      <c r="BX11" s="484"/>
      <c r="BY11" s="484"/>
      <c r="BZ11" s="484"/>
      <c r="CA11" s="484"/>
      <c r="CB11" s="484"/>
      <c r="CC11" s="484"/>
      <c r="CD11" s="484"/>
      <c r="CE11" s="484"/>
      <c r="CF11" s="484"/>
      <c r="CG11" s="484"/>
      <c r="CH11" s="484"/>
      <c r="CI11" s="484"/>
      <c r="CJ11" s="484"/>
      <c r="CK11" s="484"/>
      <c r="CL11" s="484"/>
      <c r="CM11" s="484"/>
      <c r="CN11" s="484"/>
      <c r="CO11" s="484"/>
      <c r="CP11" s="484"/>
      <c r="CQ11" s="484"/>
      <c r="CR11" s="484"/>
      <c r="CS11" s="484"/>
      <c r="CT11" s="484"/>
      <c r="CU11" s="484"/>
      <c r="CV11" s="484"/>
      <c r="CW11" s="484"/>
      <c r="CX11" s="484"/>
      <c r="CY11" s="484"/>
      <c r="CZ11" s="484"/>
      <c r="DA11" s="484"/>
      <c r="DB11" s="484"/>
      <c r="DC11" s="484"/>
      <c r="DD11" s="484"/>
      <c r="DE11" s="484"/>
      <c r="DF11" s="484"/>
      <c r="DG11" s="484"/>
      <c r="DH11" s="484"/>
      <c r="DI11" s="484"/>
      <c r="DJ11" s="484"/>
      <c r="DK11" s="484"/>
      <c r="DL11" s="484"/>
      <c r="DM11" s="484"/>
      <c r="DN11" s="484"/>
      <c r="DO11" s="484"/>
      <c r="DP11" s="484"/>
      <c r="DQ11" s="484"/>
      <c r="DR11" s="484"/>
      <c r="DS11" s="484"/>
      <c r="DT11" s="484"/>
      <c r="DU11" s="484"/>
      <c r="DV11" s="484"/>
      <c r="DW11" s="484"/>
      <c r="DX11" s="484"/>
      <c r="DY11" s="484"/>
      <c r="DZ11" s="484"/>
      <c r="EA11" s="484"/>
      <c r="EB11" s="484"/>
      <c r="EC11" s="484"/>
      <c r="ED11" s="484"/>
      <c r="EE11" s="484"/>
      <c r="EF11" s="484"/>
      <c r="EG11" s="484"/>
      <c r="EH11" s="484"/>
      <c r="EI11" s="484"/>
      <c r="EJ11" s="484"/>
      <c r="EK11" s="484"/>
      <c r="EL11" s="484"/>
      <c r="EM11" s="484"/>
      <c r="EN11" s="484"/>
      <c r="EO11" s="484"/>
      <c r="EP11" s="484"/>
      <c r="EQ11" s="484"/>
      <c r="ER11" s="484"/>
      <c r="ES11" s="484"/>
      <c r="ET11" s="484"/>
      <c r="EU11" s="484"/>
      <c r="EV11" s="484"/>
      <c r="EW11" s="484"/>
      <c r="EX11" s="484"/>
      <c r="EY11" s="484"/>
      <c r="EZ11" s="484"/>
      <c r="FA11" s="484"/>
      <c r="FB11" s="484"/>
      <c r="FC11" s="484"/>
      <c r="FD11" s="484"/>
      <c r="FE11" s="484"/>
      <c r="FF11" s="484"/>
      <c r="FG11" s="484"/>
      <c r="FH11" s="484"/>
      <c r="FI11" s="484"/>
      <c r="FJ11" s="484"/>
      <c r="FK11" s="484"/>
      <c r="FL11" s="484"/>
      <c r="FM11" s="484"/>
      <c r="FN11" s="484"/>
      <c r="FO11" s="484"/>
      <c r="FP11" s="484"/>
      <c r="FQ11" s="484"/>
      <c r="FR11" s="484"/>
      <c r="FS11" s="484"/>
      <c r="FT11" s="484"/>
      <c r="FU11" s="484"/>
      <c r="FV11" s="484"/>
      <c r="FW11" s="484"/>
      <c r="FX11" s="484"/>
      <c r="FY11" s="484"/>
      <c r="FZ11" s="484"/>
      <c r="GA11" s="484"/>
      <c r="GB11" s="484"/>
      <c r="GC11" s="484"/>
      <c r="GD11" s="484"/>
      <c r="GE11" s="484"/>
      <c r="GF11" s="484"/>
      <c r="GG11" s="484"/>
      <c r="GH11" s="484"/>
      <c r="GI11" s="484"/>
      <c r="GJ11" s="484"/>
      <c r="GK11" s="484"/>
      <c r="GL11" s="484"/>
      <c r="GM11" s="484"/>
      <c r="GN11" s="484"/>
      <c r="GO11" s="484"/>
      <c r="GP11" s="484"/>
      <c r="GQ11" s="484"/>
      <c r="GR11" s="484"/>
      <c r="GS11" s="484"/>
      <c r="GT11" s="484"/>
      <c r="GU11" s="484"/>
      <c r="GV11" s="484"/>
      <c r="GW11" s="484"/>
      <c r="GX11" s="484"/>
      <c r="GY11" s="484"/>
      <c r="GZ11" s="484"/>
      <c r="HA11" s="484"/>
      <c r="HB11" s="484"/>
      <c r="HC11" s="484"/>
      <c r="HD11" s="484"/>
      <c r="HE11" s="484"/>
      <c r="HF11" s="484"/>
      <c r="HG11" s="484"/>
      <c r="HH11" s="484"/>
      <c r="HI11" s="484"/>
      <c r="HJ11" s="484"/>
      <c r="HK11" s="484"/>
      <c r="HL11" s="484"/>
      <c r="HM11" s="484"/>
      <c r="HN11" s="484"/>
      <c r="HO11" s="484"/>
      <c r="HP11" s="484"/>
      <c r="HQ11" s="484"/>
      <c r="HR11" s="484"/>
      <c r="HS11" s="484"/>
      <c r="HT11" s="484"/>
      <c r="HU11" s="484"/>
      <c r="HV11" s="484"/>
      <c r="HW11" s="484"/>
    </row>
    <row r="12" spans="1:231" s="491" customFormat="1" ht="18.75">
      <c r="A12" s="479" t="s">
        <v>283</v>
      </c>
      <c r="B12" s="497" t="s">
        <v>175</v>
      </c>
      <c r="C12" s="303"/>
      <c r="D12" s="303"/>
      <c r="E12" s="301"/>
      <c r="F12" s="302"/>
      <c r="G12" s="478">
        <v>2</v>
      </c>
      <c r="H12" s="490">
        <v>60</v>
      </c>
      <c r="I12" s="478">
        <v>36</v>
      </c>
      <c r="J12" s="490">
        <v>18</v>
      </c>
      <c r="K12" s="303"/>
      <c r="L12" s="490">
        <v>18</v>
      </c>
      <c r="M12" s="478">
        <v>24</v>
      </c>
      <c r="N12" s="304"/>
      <c r="O12" s="304">
        <v>4</v>
      </c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484"/>
      <c r="AA12" s="484" t="s">
        <v>384</v>
      </c>
      <c r="AB12" s="484" t="s">
        <v>383</v>
      </c>
      <c r="AC12" s="484" t="s">
        <v>384</v>
      </c>
      <c r="AD12" s="484" t="s">
        <v>384</v>
      </c>
      <c r="AE12" s="484" t="s">
        <v>384</v>
      </c>
      <c r="AF12" s="484" t="s">
        <v>384</v>
      </c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4"/>
      <c r="DY12" s="484"/>
      <c r="DZ12" s="484"/>
      <c r="EA12" s="484"/>
      <c r="EB12" s="484"/>
      <c r="EC12" s="484"/>
      <c r="ED12" s="484"/>
      <c r="EE12" s="484"/>
      <c r="EF12" s="484"/>
      <c r="EG12" s="484"/>
      <c r="EH12" s="484"/>
      <c r="EI12" s="484"/>
      <c r="EJ12" s="484"/>
      <c r="EK12" s="484"/>
      <c r="EL12" s="484"/>
      <c r="EM12" s="484"/>
      <c r="EN12" s="484"/>
      <c r="EO12" s="484"/>
      <c r="EP12" s="484"/>
      <c r="EQ12" s="484"/>
      <c r="ER12" s="484"/>
      <c r="ES12" s="484"/>
      <c r="ET12" s="484"/>
      <c r="EU12" s="484"/>
      <c r="EV12" s="484"/>
      <c r="EW12" s="484"/>
      <c r="EX12" s="484"/>
      <c r="EY12" s="484"/>
      <c r="EZ12" s="484"/>
      <c r="FA12" s="484"/>
      <c r="FB12" s="484"/>
      <c r="FC12" s="484"/>
      <c r="FD12" s="484"/>
      <c r="FE12" s="484"/>
      <c r="FF12" s="484"/>
      <c r="FG12" s="484"/>
      <c r="FH12" s="484"/>
      <c r="FI12" s="484"/>
      <c r="FJ12" s="484"/>
      <c r="FK12" s="484"/>
      <c r="FL12" s="484"/>
      <c r="FM12" s="484"/>
      <c r="FN12" s="484"/>
      <c r="FO12" s="484"/>
      <c r="FP12" s="484"/>
      <c r="FQ12" s="484"/>
      <c r="FR12" s="484"/>
      <c r="FS12" s="484"/>
      <c r="FT12" s="484"/>
      <c r="FU12" s="484"/>
      <c r="FV12" s="484"/>
      <c r="FW12" s="484"/>
      <c r="FX12" s="484"/>
      <c r="FY12" s="484"/>
      <c r="FZ12" s="484"/>
      <c r="GA12" s="484"/>
      <c r="GB12" s="484"/>
      <c r="GC12" s="484"/>
      <c r="GD12" s="484"/>
      <c r="GE12" s="484"/>
      <c r="GF12" s="484"/>
      <c r="GG12" s="484"/>
      <c r="GH12" s="484"/>
      <c r="GI12" s="484"/>
      <c r="GJ12" s="484"/>
      <c r="GK12" s="484"/>
      <c r="GL12" s="484"/>
      <c r="GM12" s="484"/>
      <c r="GN12" s="484"/>
      <c r="GO12" s="484"/>
      <c r="GP12" s="484"/>
      <c r="GQ12" s="484"/>
      <c r="GR12" s="484"/>
      <c r="GS12" s="484"/>
      <c r="GT12" s="484"/>
      <c r="GU12" s="484"/>
      <c r="GV12" s="484"/>
      <c r="GW12" s="484"/>
      <c r="GX12" s="484"/>
      <c r="GY12" s="484"/>
      <c r="GZ12" s="484"/>
      <c r="HA12" s="484"/>
      <c r="HB12" s="484"/>
      <c r="HC12" s="484"/>
      <c r="HD12" s="484"/>
      <c r="HE12" s="484"/>
      <c r="HF12" s="484"/>
      <c r="HG12" s="484"/>
      <c r="HH12" s="484"/>
      <c r="HI12" s="484"/>
      <c r="HJ12" s="484"/>
      <c r="HK12" s="484"/>
      <c r="HL12" s="484"/>
      <c r="HM12" s="484"/>
      <c r="HN12" s="484"/>
      <c r="HO12" s="484"/>
      <c r="HP12" s="484"/>
      <c r="HQ12" s="484"/>
      <c r="HR12" s="484"/>
      <c r="HS12" s="484"/>
      <c r="HT12" s="484"/>
      <c r="HU12" s="484"/>
      <c r="HV12" s="484"/>
      <c r="HW12" s="484"/>
    </row>
    <row r="13" spans="1:231" s="491" customFormat="1" ht="18.75">
      <c r="A13" s="549" t="s">
        <v>285</v>
      </c>
      <c r="B13" s="550" t="s">
        <v>51</v>
      </c>
      <c r="C13" s="551"/>
      <c r="D13" s="551" t="s">
        <v>330</v>
      </c>
      <c r="E13" s="552"/>
      <c r="F13" s="553"/>
      <c r="G13" s="511">
        <v>2.5</v>
      </c>
      <c r="H13" s="511">
        <v>75</v>
      </c>
      <c r="I13" s="554">
        <v>45</v>
      </c>
      <c r="J13" s="555">
        <v>27</v>
      </c>
      <c r="K13" s="551">
        <v>9</v>
      </c>
      <c r="L13" s="551">
        <v>9</v>
      </c>
      <c r="M13" s="511">
        <v>30</v>
      </c>
      <c r="N13" s="556"/>
      <c r="O13" s="556">
        <v>5</v>
      </c>
      <c r="P13" s="556"/>
      <c r="Q13" s="556"/>
      <c r="R13" s="556"/>
      <c r="S13" s="556"/>
      <c r="T13" s="556"/>
      <c r="U13" s="556"/>
      <c r="V13" s="557"/>
      <c r="W13" s="556"/>
      <c r="X13" s="556"/>
      <c r="Y13" s="556"/>
      <c r="Z13" s="558"/>
      <c r="AA13" s="484" t="s">
        <v>384</v>
      </c>
      <c r="AB13" s="484" t="s">
        <v>383</v>
      </c>
      <c r="AC13" s="484" t="s">
        <v>384</v>
      </c>
      <c r="AD13" s="484" t="s">
        <v>384</v>
      </c>
      <c r="AE13" s="484" t="s">
        <v>384</v>
      </c>
      <c r="AF13" s="484" t="s">
        <v>384</v>
      </c>
      <c r="AG13" s="558"/>
      <c r="AH13" s="558"/>
      <c r="AI13" s="558"/>
      <c r="AJ13" s="558"/>
      <c r="AK13" s="558"/>
      <c r="AL13" s="558"/>
      <c r="AM13" s="558"/>
      <c r="AN13" s="558"/>
      <c r="AO13" s="558"/>
      <c r="AP13" s="558"/>
      <c r="AQ13" s="558"/>
      <c r="AR13" s="558"/>
      <c r="AS13" s="558"/>
      <c r="AT13" s="558"/>
      <c r="AU13" s="558"/>
      <c r="AV13" s="558"/>
      <c r="AW13" s="558"/>
      <c r="AX13" s="558"/>
      <c r="AY13" s="558"/>
      <c r="AZ13" s="558"/>
      <c r="BA13" s="558"/>
      <c r="BB13" s="558"/>
      <c r="BC13" s="558"/>
      <c r="BD13" s="558"/>
      <c r="BE13" s="558"/>
      <c r="BF13" s="558"/>
      <c r="BG13" s="558"/>
      <c r="BH13" s="558"/>
      <c r="BI13" s="558"/>
      <c r="BJ13" s="558"/>
      <c r="BK13" s="558"/>
      <c r="BL13" s="558"/>
      <c r="BM13" s="558"/>
      <c r="BN13" s="558"/>
      <c r="BO13" s="558"/>
      <c r="BP13" s="558"/>
      <c r="BQ13" s="558"/>
      <c r="BR13" s="558"/>
      <c r="BS13" s="558"/>
      <c r="BT13" s="558"/>
      <c r="BU13" s="558"/>
      <c r="BV13" s="558"/>
      <c r="BW13" s="558"/>
      <c r="BX13" s="558"/>
      <c r="BY13" s="558"/>
      <c r="BZ13" s="558"/>
      <c r="CA13" s="558"/>
      <c r="CB13" s="558"/>
      <c r="CC13" s="558"/>
      <c r="CD13" s="558"/>
      <c r="CE13" s="558"/>
      <c r="CF13" s="558"/>
      <c r="CG13" s="558"/>
      <c r="CH13" s="558"/>
      <c r="CI13" s="558"/>
      <c r="CJ13" s="558"/>
      <c r="CK13" s="558"/>
      <c r="CL13" s="558"/>
      <c r="CM13" s="558"/>
      <c r="CN13" s="558"/>
      <c r="CO13" s="558"/>
      <c r="CP13" s="558"/>
      <c r="CQ13" s="558"/>
      <c r="CR13" s="558"/>
      <c r="CS13" s="558"/>
      <c r="CT13" s="558"/>
      <c r="CU13" s="558"/>
      <c r="CV13" s="558"/>
      <c r="CW13" s="558"/>
      <c r="CX13" s="558"/>
      <c r="CY13" s="558"/>
      <c r="CZ13" s="558"/>
      <c r="DA13" s="558"/>
      <c r="DB13" s="558"/>
      <c r="DC13" s="558"/>
      <c r="DD13" s="558"/>
      <c r="DE13" s="558"/>
      <c r="DF13" s="558"/>
      <c r="DG13" s="558"/>
      <c r="DH13" s="558"/>
      <c r="DI13" s="558"/>
      <c r="DJ13" s="558"/>
      <c r="DK13" s="558"/>
      <c r="DL13" s="558"/>
      <c r="DM13" s="558"/>
      <c r="DN13" s="558"/>
      <c r="DO13" s="558"/>
      <c r="DP13" s="558"/>
      <c r="DQ13" s="558"/>
      <c r="DR13" s="558"/>
      <c r="DS13" s="558"/>
      <c r="DT13" s="558"/>
      <c r="DU13" s="558"/>
      <c r="DV13" s="558"/>
      <c r="DW13" s="558"/>
      <c r="DX13" s="558"/>
      <c r="DY13" s="558"/>
      <c r="DZ13" s="558"/>
      <c r="EA13" s="558"/>
      <c r="EB13" s="558"/>
      <c r="EC13" s="558"/>
      <c r="ED13" s="558"/>
      <c r="EE13" s="558"/>
      <c r="EF13" s="558"/>
      <c r="EG13" s="558"/>
      <c r="EH13" s="558"/>
      <c r="EI13" s="558"/>
      <c r="EJ13" s="558"/>
      <c r="EK13" s="558"/>
      <c r="EL13" s="558"/>
      <c r="EM13" s="558"/>
      <c r="EN13" s="558"/>
      <c r="EO13" s="558"/>
      <c r="EP13" s="558"/>
      <c r="EQ13" s="558"/>
      <c r="ER13" s="558"/>
      <c r="ES13" s="558"/>
      <c r="ET13" s="558"/>
      <c r="EU13" s="558"/>
      <c r="EV13" s="558"/>
      <c r="EW13" s="558"/>
      <c r="EX13" s="558"/>
      <c r="EY13" s="558"/>
      <c r="EZ13" s="558"/>
      <c r="FA13" s="558"/>
      <c r="FB13" s="558"/>
      <c r="FC13" s="558"/>
      <c r="FD13" s="558"/>
      <c r="FE13" s="558"/>
      <c r="FF13" s="558"/>
      <c r="FG13" s="558"/>
      <c r="FH13" s="558"/>
      <c r="FI13" s="558"/>
      <c r="FJ13" s="558"/>
      <c r="FK13" s="558"/>
      <c r="FL13" s="558"/>
      <c r="FM13" s="558"/>
      <c r="FN13" s="558"/>
      <c r="FO13" s="558"/>
      <c r="FP13" s="558"/>
      <c r="FQ13" s="558"/>
      <c r="FR13" s="558"/>
      <c r="FS13" s="558"/>
      <c r="FT13" s="558"/>
      <c r="FU13" s="558"/>
      <c r="FV13" s="558"/>
      <c r="FW13" s="558"/>
      <c r="FX13" s="558"/>
      <c r="FY13" s="558"/>
      <c r="FZ13" s="558"/>
      <c r="GA13" s="558"/>
      <c r="GB13" s="558"/>
      <c r="GC13" s="558"/>
      <c r="GD13" s="558"/>
      <c r="GE13" s="558"/>
      <c r="GF13" s="558"/>
      <c r="GG13" s="558"/>
      <c r="GH13" s="558"/>
      <c r="GI13" s="558"/>
      <c r="GJ13" s="558"/>
      <c r="GK13" s="558"/>
      <c r="GL13" s="558"/>
      <c r="GM13" s="558"/>
      <c r="GN13" s="558"/>
      <c r="GO13" s="558"/>
      <c r="GP13" s="558"/>
      <c r="GQ13" s="558"/>
      <c r="GR13" s="558"/>
      <c r="GS13" s="558"/>
      <c r="GT13" s="558"/>
      <c r="GU13" s="558"/>
      <c r="GV13" s="558"/>
      <c r="GW13" s="558"/>
      <c r="GX13" s="558"/>
      <c r="GY13" s="558"/>
      <c r="GZ13" s="558"/>
      <c r="HA13" s="558"/>
      <c r="HB13" s="558"/>
      <c r="HC13" s="558"/>
      <c r="HD13" s="558"/>
      <c r="HE13" s="558"/>
      <c r="HF13" s="558"/>
      <c r="HG13" s="558"/>
      <c r="HH13" s="558"/>
      <c r="HI13" s="558"/>
      <c r="HJ13" s="558"/>
      <c r="HK13" s="558"/>
      <c r="HL13" s="558"/>
      <c r="HM13" s="558"/>
      <c r="HN13" s="558"/>
      <c r="HO13" s="558"/>
      <c r="HP13" s="558"/>
      <c r="HQ13" s="558"/>
      <c r="HR13" s="558"/>
      <c r="HS13" s="558"/>
      <c r="HT13" s="558"/>
      <c r="HU13" s="558"/>
      <c r="HV13" s="558"/>
      <c r="HW13" s="558"/>
    </row>
    <row r="14" spans="1:231" s="491" customFormat="1" ht="19.5">
      <c r="A14" s="479" t="s">
        <v>218</v>
      </c>
      <c r="B14" s="497" t="s">
        <v>189</v>
      </c>
      <c r="C14" s="478"/>
      <c r="D14" s="478" t="s">
        <v>330</v>
      </c>
      <c r="E14" s="478"/>
      <c r="F14" s="548"/>
      <c r="G14" s="478">
        <v>2</v>
      </c>
      <c r="H14" s="478">
        <v>60</v>
      </c>
      <c r="I14" s="478">
        <v>36</v>
      </c>
      <c r="J14" s="478">
        <v>18</v>
      </c>
      <c r="K14" s="478">
        <v>18</v>
      </c>
      <c r="L14" s="478"/>
      <c r="M14" s="478">
        <v>24</v>
      </c>
      <c r="N14" s="478"/>
      <c r="O14" s="478">
        <v>4</v>
      </c>
      <c r="P14" s="478"/>
      <c r="Q14" s="478"/>
      <c r="R14" s="478"/>
      <c r="S14" s="478"/>
      <c r="T14" s="478"/>
      <c r="U14" s="478"/>
      <c r="V14" s="478"/>
      <c r="W14" s="478"/>
      <c r="X14" s="478"/>
      <c r="Y14" s="304"/>
      <c r="Z14" s="484"/>
      <c r="AA14" s="484" t="s">
        <v>384</v>
      </c>
      <c r="AB14" s="484" t="s">
        <v>383</v>
      </c>
      <c r="AC14" s="484" t="s">
        <v>384</v>
      </c>
      <c r="AD14" s="484" t="s">
        <v>384</v>
      </c>
      <c r="AE14" s="484" t="s">
        <v>384</v>
      </c>
      <c r="AF14" s="484" t="s">
        <v>384</v>
      </c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4"/>
      <c r="BC14" s="484"/>
      <c r="BD14" s="484"/>
      <c r="BE14" s="484"/>
      <c r="BF14" s="484"/>
      <c r="BG14" s="484"/>
      <c r="BH14" s="484"/>
      <c r="BI14" s="484"/>
      <c r="BJ14" s="484"/>
      <c r="BK14" s="484"/>
      <c r="BL14" s="484"/>
      <c r="BM14" s="484"/>
      <c r="BN14" s="484"/>
      <c r="BO14" s="484"/>
      <c r="BP14" s="484"/>
      <c r="BQ14" s="484"/>
      <c r="BR14" s="484"/>
      <c r="BS14" s="484"/>
      <c r="BT14" s="484"/>
      <c r="BU14" s="484"/>
      <c r="BV14" s="484"/>
      <c r="BW14" s="484"/>
      <c r="BX14" s="484"/>
      <c r="BY14" s="484"/>
      <c r="BZ14" s="484"/>
      <c r="CA14" s="484"/>
      <c r="CB14" s="484"/>
      <c r="CC14" s="484"/>
      <c r="CD14" s="484"/>
      <c r="CE14" s="484"/>
      <c r="CF14" s="484"/>
      <c r="CG14" s="484"/>
      <c r="CH14" s="484"/>
      <c r="CI14" s="484"/>
      <c r="CJ14" s="484"/>
      <c r="CK14" s="484"/>
      <c r="CL14" s="484"/>
      <c r="CM14" s="484"/>
      <c r="CN14" s="484"/>
      <c r="CO14" s="484"/>
      <c r="CP14" s="484"/>
      <c r="CQ14" s="484"/>
      <c r="CR14" s="484"/>
      <c r="CS14" s="484"/>
      <c r="CT14" s="484"/>
      <c r="CU14" s="484"/>
      <c r="CV14" s="484"/>
      <c r="CW14" s="484"/>
      <c r="CX14" s="484"/>
      <c r="CY14" s="484"/>
      <c r="CZ14" s="484"/>
      <c r="DA14" s="484"/>
      <c r="DB14" s="484"/>
      <c r="DC14" s="484"/>
      <c r="DD14" s="484"/>
      <c r="DE14" s="484"/>
      <c r="DF14" s="484"/>
      <c r="DG14" s="484"/>
      <c r="DH14" s="484"/>
      <c r="DI14" s="484"/>
      <c r="DJ14" s="484"/>
      <c r="DK14" s="484"/>
      <c r="DL14" s="484"/>
      <c r="DM14" s="484"/>
      <c r="DN14" s="484"/>
      <c r="DO14" s="484"/>
      <c r="DP14" s="484"/>
      <c r="DQ14" s="484"/>
      <c r="DR14" s="484"/>
      <c r="DS14" s="484"/>
      <c r="DT14" s="484"/>
      <c r="DU14" s="484"/>
      <c r="DV14" s="484"/>
      <c r="DW14" s="484"/>
      <c r="DX14" s="484"/>
      <c r="DY14" s="484"/>
      <c r="DZ14" s="484"/>
      <c r="EA14" s="484"/>
      <c r="EB14" s="484"/>
      <c r="EC14" s="484"/>
      <c r="ED14" s="484"/>
      <c r="EE14" s="484"/>
      <c r="EF14" s="484"/>
      <c r="EG14" s="484"/>
      <c r="EH14" s="484"/>
      <c r="EI14" s="484"/>
      <c r="EJ14" s="484"/>
      <c r="EK14" s="484"/>
      <c r="EL14" s="484"/>
      <c r="EM14" s="484"/>
      <c r="EN14" s="484"/>
      <c r="EO14" s="484"/>
      <c r="EP14" s="484"/>
      <c r="EQ14" s="484"/>
      <c r="ER14" s="484"/>
      <c r="ES14" s="484"/>
      <c r="ET14" s="484"/>
      <c r="EU14" s="484"/>
      <c r="EV14" s="484"/>
      <c r="EW14" s="484"/>
      <c r="EX14" s="484"/>
      <c r="EY14" s="484"/>
      <c r="EZ14" s="484"/>
      <c r="FA14" s="484"/>
      <c r="FB14" s="484"/>
      <c r="FC14" s="484"/>
      <c r="FD14" s="484"/>
      <c r="FE14" s="484"/>
      <c r="FF14" s="484"/>
      <c r="FG14" s="484"/>
      <c r="FH14" s="484"/>
      <c r="FI14" s="484"/>
      <c r="FJ14" s="484"/>
      <c r="FK14" s="484"/>
      <c r="FL14" s="484"/>
      <c r="FM14" s="484"/>
      <c r="FN14" s="484"/>
      <c r="FO14" s="484"/>
      <c r="FP14" s="484"/>
      <c r="FQ14" s="484"/>
      <c r="FR14" s="484"/>
      <c r="FS14" s="484"/>
      <c r="FT14" s="484"/>
      <c r="FU14" s="484"/>
      <c r="FV14" s="484"/>
      <c r="FW14" s="484"/>
      <c r="FX14" s="484"/>
      <c r="FY14" s="484"/>
      <c r="FZ14" s="484"/>
      <c r="GA14" s="484"/>
      <c r="GB14" s="484"/>
      <c r="GC14" s="484"/>
      <c r="GD14" s="484"/>
      <c r="GE14" s="484"/>
      <c r="GF14" s="484"/>
      <c r="GG14" s="484"/>
      <c r="GH14" s="484"/>
      <c r="GI14" s="484"/>
      <c r="GJ14" s="484"/>
      <c r="GK14" s="484"/>
      <c r="GL14" s="484"/>
      <c r="GM14" s="484"/>
      <c r="GN14" s="484"/>
      <c r="GO14" s="484"/>
      <c r="GP14" s="484"/>
      <c r="GQ14" s="484"/>
      <c r="GR14" s="484"/>
      <c r="GS14" s="484"/>
      <c r="GT14" s="484"/>
      <c r="GU14" s="484"/>
      <c r="GV14" s="484"/>
      <c r="GW14" s="484"/>
      <c r="GX14" s="484"/>
      <c r="GY14" s="484"/>
      <c r="GZ14" s="484"/>
      <c r="HA14" s="484"/>
      <c r="HB14" s="484"/>
      <c r="HC14" s="484"/>
      <c r="HD14" s="484"/>
      <c r="HE14" s="484"/>
      <c r="HF14" s="484"/>
      <c r="HG14" s="484"/>
      <c r="HH14" s="484"/>
      <c r="HI14" s="484"/>
      <c r="HJ14" s="484"/>
      <c r="HK14" s="484"/>
      <c r="HL14" s="484"/>
      <c r="HM14" s="484"/>
      <c r="HN14" s="484"/>
      <c r="HO14" s="484"/>
      <c r="HP14" s="484"/>
      <c r="HQ14" s="484"/>
      <c r="HR14" s="484"/>
      <c r="HS14" s="484"/>
      <c r="HT14" s="484"/>
      <c r="HU14" s="484"/>
      <c r="HV14" s="484"/>
      <c r="HW14" s="484"/>
    </row>
    <row r="15" spans="1:231" s="491" customFormat="1" ht="19.5">
      <c r="A15" s="476" t="s">
        <v>255</v>
      </c>
      <c r="B15" s="559" t="s">
        <v>361</v>
      </c>
      <c r="C15" s="478"/>
      <c r="D15" s="478" t="s">
        <v>330</v>
      </c>
      <c r="E15" s="478"/>
      <c r="F15" s="548"/>
      <c r="G15" s="478">
        <v>1.5</v>
      </c>
      <c r="H15" s="478">
        <v>45</v>
      </c>
      <c r="I15" s="478">
        <v>20</v>
      </c>
      <c r="J15" s="478">
        <v>10</v>
      </c>
      <c r="K15" s="478">
        <v>10</v>
      </c>
      <c r="L15" s="478"/>
      <c r="M15" s="478">
        <v>25</v>
      </c>
      <c r="N15" s="478"/>
      <c r="O15" s="478">
        <v>2</v>
      </c>
      <c r="P15" s="478"/>
      <c r="Q15" s="478"/>
      <c r="R15" s="478"/>
      <c r="S15" s="478"/>
      <c r="T15" s="478"/>
      <c r="U15" s="478"/>
      <c r="V15" s="478"/>
      <c r="W15" s="478"/>
      <c r="X15" s="478"/>
      <c r="Y15" s="304"/>
      <c r="Z15" s="484"/>
      <c r="AA15" s="484" t="s">
        <v>384</v>
      </c>
      <c r="AB15" s="484" t="s">
        <v>383</v>
      </c>
      <c r="AC15" s="484" t="s">
        <v>384</v>
      </c>
      <c r="AD15" s="484" t="s">
        <v>384</v>
      </c>
      <c r="AE15" s="484" t="s">
        <v>384</v>
      </c>
      <c r="AF15" s="484" t="s">
        <v>384</v>
      </c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484"/>
      <c r="BF15" s="484"/>
      <c r="BG15" s="484"/>
      <c r="BH15" s="484"/>
      <c r="BI15" s="484"/>
      <c r="BJ15" s="484"/>
      <c r="BK15" s="484"/>
      <c r="BL15" s="484"/>
      <c r="BM15" s="484"/>
      <c r="BN15" s="484"/>
      <c r="BO15" s="484"/>
      <c r="BP15" s="484"/>
      <c r="BQ15" s="484"/>
      <c r="BR15" s="484"/>
      <c r="BS15" s="484"/>
      <c r="BT15" s="484"/>
      <c r="BU15" s="484"/>
      <c r="BV15" s="484"/>
      <c r="BW15" s="484"/>
      <c r="BX15" s="484"/>
      <c r="BY15" s="484"/>
      <c r="BZ15" s="484"/>
      <c r="CA15" s="484"/>
      <c r="CB15" s="484"/>
      <c r="CC15" s="484"/>
      <c r="CD15" s="484"/>
      <c r="CE15" s="484"/>
      <c r="CF15" s="484"/>
      <c r="CG15" s="484"/>
      <c r="CH15" s="484"/>
      <c r="CI15" s="484"/>
      <c r="CJ15" s="484"/>
      <c r="CK15" s="484"/>
      <c r="CL15" s="484"/>
      <c r="CM15" s="484"/>
      <c r="CN15" s="484"/>
      <c r="CO15" s="484"/>
      <c r="CP15" s="484"/>
      <c r="CQ15" s="484"/>
      <c r="CR15" s="484"/>
      <c r="CS15" s="484"/>
      <c r="CT15" s="484"/>
      <c r="CU15" s="484"/>
      <c r="CV15" s="484"/>
      <c r="CW15" s="484"/>
      <c r="CX15" s="484"/>
      <c r="CY15" s="484"/>
      <c r="CZ15" s="484"/>
      <c r="DA15" s="484"/>
      <c r="DB15" s="484"/>
      <c r="DC15" s="484"/>
      <c r="DD15" s="484"/>
      <c r="DE15" s="484"/>
      <c r="DF15" s="484"/>
      <c r="DG15" s="484"/>
      <c r="DH15" s="484"/>
      <c r="DI15" s="484"/>
      <c r="DJ15" s="484"/>
      <c r="DK15" s="484"/>
      <c r="DL15" s="484"/>
      <c r="DM15" s="484"/>
      <c r="DN15" s="484"/>
      <c r="DO15" s="484"/>
      <c r="DP15" s="484"/>
      <c r="DQ15" s="484"/>
      <c r="DR15" s="484"/>
      <c r="DS15" s="484"/>
      <c r="DT15" s="484"/>
      <c r="DU15" s="484"/>
      <c r="DV15" s="484"/>
      <c r="DW15" s="484"/>
      <c r="DX15" s="484"/>
      <c r="DY15" s="484"/>
      <c r="DZ15" s="484"/>
      <c r="EA15" s="484"/>
      <c r="EB15" s="484"/>
      <c r="EC15" s="484"/>
      <c r="ED15" s="484"/>
      <c r="EE15" s="484"/>
      <c r="EF15" s="484"/>
      <c r="EG15" s="484"/>
      <c r="EH15" s="484"/>
      <c r="EI15" s="484"/>
      <c r="EJ15" s="484"/>
      <c r="EK15" s="484"/>
      <c r="EL15" s="484"/>
      <c r="EM15" s="484"/>
      <c r="EN15" s="484"/>
      <c r="EO15" s="484"/>
      <c r="EP15" s="484"/>
      <c r="EQ15" s="484"/>
      <c r="ER15" s="484"/>
      <c r="ES15" s="484"/>
      <c r="ET15" s="484"/>
      <c r="EU15" s="484"/>
      <c r="EV15" s="484"/>
      <c r="EW15" s="484"/>
      <c r="EX15" s="484"/>
      <c r="EY15" s="484"/>
      <c r="EZ15" s="484"/>
      <c r="FA15" s="484"/>
      <c r="FB15" s="484"/>
      <c r="FC15" s="484"/>
      <c r="FD15" s="484"/>
      <c r="FE15" s="484"/>
      <c r="FF15" s="484"/>
      <c r="FG15" s="484"/>
      <c r="FH15" s="484"/>
      <c r="FI15" s="484"/>
      <c r="FJ15" s="484"/>
      <c r="FK15" s="484"/>
      <c r="FL15" s="484"/>
      <c r="FM15" s="484"/>
      <c r="FN15" s="484"/>
      <c r="FO15" s="484"/>
      <c r="FP15" s="484"/>
      <c r="FQ15" s="484"/>
      <c r="FR15" s="484"/>
      <c r="FS15" s="484"/>
      <c r="FT15" s="484"/>
      <c r="FU15" s="484"/>
      <c r="FV15" s="484"/>
      <c r="FW15" s="484"/>
      <c r="FX15" s="484"/>
      <c r="FY15" s="484"/>
      <c r="FZ15" s="484"/>
      <c r="GA15" s="484"/>
      <c r="GB15" s="484"/>
      <c r="GC15" s="484"/>
      <c r="GD15" s="484"/>
      <c r="GE15" s="484"/>
      <c r="GF15" s="484"/>
      <c r="GG15" s="484"/>
      <c r="GH15" s="484"/>
      <c r="GI15" s="484"/>
      <c r="GJ15" s="484"/>
      <c r="GK15" s="484"/>
      <c r="GL15" s="484"/>
      <c r="GM15" s="484"/>
      <c r="GN15" s="484"/>
      <c r="GO15" s="484"/>
      <c r="GP15" s="484"/>
      <c r="GQ15" s="484"/>
      <c r="GR15" s="484"/>
      <c r="GS15" s="484"/>
      <c r="GT15" s="484"/>
      <c r="GU15" s="484"/>
      <c r="GV15" s="484"/>
      <c r="GW15" s="484"/>
      <c r="GX15" s="484"/>
      <c r="GY15" s="484"/>
      <c r="GZ15" s="484"/>
      <c r="HA15" s="484"/>
      <c r="HB15" s="484"/>
      <c r="HC15" s="484"/>
      <c r="HD15" s="484"/>
      <c r="HE15" s="484"/>
      <c r="HF15" s="484"/>
      <c r="HG15" s="484"/>
      <c r="HH15" s="484"/>
      <c r="HI15" s="484"/>
      <c r="HJ15" s="484"/>
      <c r="HK15" s="484"/>
      <c r="HL15" s="484"/>
      <c r="HM15" s="484"/>
      <c r="HN15" s="484"/>
      <c r="HO15" s="484"/>
      <c r="HP15" s="484"/>
      <c r="HQ15" s="484"/>
      <c r="HR15" s="484"/>
      <c r="HS15" s="484"/>
      <c r="HT15" s="484"/>
      <c r="HU15" s="484"/>
      <c r="HV15" s="484"/>
      <c r="HW15" s="484"/>
    </row>
    <row r="16" spans="1:231" s="491" customFormat="1" ht="19.5">
      <c r="A16" s="476"/>
      <c r="B16" s="497" t="s">
        <v>238</v>
      </c>
      <c r="C16" s="303"/>
      <c r="D16" s="301" t="s">
        <v>342</v>
      </c>
      <c r="E16" s="478"/>
      <c r="F16" s="54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30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484"/>
      <c r="BF16" s="484"/>
      <c r="BG16" s="484"/>
      <c r="BH16" s="484"/>
      <c r="BI16" s="484"/>
      <c r="BJ16" s="484"/>
      <c r="BK16" s="484"/>
      <c r="BL16" s="484"/>
      <c r="BM16" s="484"/>
      <c r="BN16" s="484"/>
      <c r="BO16" s="484"/>
      <c r="BP16" s="484"/>
      <c r="BQ16" s="484"/>
      <c r="BR16" s="484"/>
      <c r="BS16" s="484"/>
      <c r="BT16" s="484"/>
      <c r="BU16" s="484"/>
      <c r="BV16" s="484"/>
      <c r="BW16" s="484"/>
      <c r="BX16" s="484"/>
      <c r="BY16" s="484"/>
      <c r="BZ16" s="484"/>
      <c r="CA16" s="484"/>
      <c r="CB16" s="484"/>
      <c r="CC16" s="484"/>
      <c r="CD16" s="484"/>
      <c r="CE16" s="484"/>
      <c r="CF16" s="484"/>
      <c r="CG16" s="484"/>
      <c r="CH16" s="484"/>
      <c r="CI16" s="484"/>
      <c r="CJ16" s="484"/>
      <c r="CK16" s="484"/>
      <c r="CL16" s="484"/>
      <c r="CM16" s="484"/>
      <c r="CN16" s="484"/>
      <c r="CO16" s="484"/>
      <c r="CP16" s="484"/>
      <c r="CQ16" s="484"/>
      <c r="CR16" s="484"/>
      <c r="CS16" s="484"/>
      <c r="CT16" s="484"/>
      <c r="CU16" s="484"/>
      <c r="CV16" s="484"/>
      <c r="CW16" s="484"/>
      <c r="CX16" s="484"/>
      <c r="CY16" s="484"/>
      <c r="CZ16" s="484"/>
      <c r="DA16" s="484"/>
      <c r="DB16" s="484"/>
      <c r="DC16" s="484"/>
      <c r="DD16" s="484"/>
      <c r="DE16" s="484"/>
      <c r="DF16" s="484"/>
      <c r="DG16" s="484"/>
      <c r="DH16" s="484"/>
      <c r="DI16" s="484"/>
      <c r="DJ16" s="484"/>
      <c r="DK16" s="484"/>
      <c r="DL16" s="484"/>
      <c r="DM16" s="484"/>
      <c r="DN16" s="484"/>
      <c r="DO16" s="484"/>
      <c r="DP16" s="484"/>
      <c r="DQ16" s="484"/>
      <c r="DR16" s="484"/>
      <c r="DS16" s="484"/>
      <c r="DT16" s="484"/>
      <c r="DU16" s="484"/>
      <c r="DV16" s="484"/>
      <c r="DW16" s="484"/>
      <c r="DX16" s="484"/>
      <c r="DY16" s="484"/>
      <c r="DZ16" s="484"/>
      <c r="EA16" s="484"/>
      <c r="EB16" s="484"/>
      <c r="EC16" s="484"/>
      <c r="ED16" s="484"/>
      <c r="EE16" s="484"/>
      <c r="EF16" s="484"/>
      <c r="EG16" s="484"/>
      <c r="EH16" s="484"/>
      <c r="EI16" s="484"/>
      <c r="EJ16" s="484"/>
      <c r="EK16" s="484"/>
      <c r="EL16" s="484"/>
      <c r="EM16" s="484"/>
      <c r="EN16" s="484"/>
      <c r="EO16" s="484"/>
      <c r="EP16" s="484"/>
      <c r="EQ16" s="484"/>
      <c r="ER16" s="484"/>
      <c r="ES16" s="484"/>
      <c r="ET16" s="484"/>
      <c r="EU16" s="484"/>
      <c r="EV16" s="484"/>
      <c r="EW16" s="484"/>
      <c r="EX16" s="484"/>
      <c r="EY16" s="484"/>
      <c r="EZ16" s="484"/>
      <c r="FA16" s="484"/>
      <c r="FB16" s="484"/>
      <c r="FC16" s="484"/>
      <c r="FD16" s="484"/>
      <c r="FE16" s="484"/>
      <c r="FF16" s="484"/>
      <c r="FG16" s="484"/>
      <c r="FH16" s="484"/>
      <c r="FI16" s="484"/>
      <c r="FJ16" s="484"/>
      <c r="FK16" s="484"/>
      <c r="FL16" s="484"/>
      <c r="FM16" s="484"/>
      <c r="FN16" s="484"/>
      <c r="FO16" s="484"/>
      <c r="FP16" s="484"/>
      <c r="FQ16" s="484"/>
      <c r="FR16" s="484"/>
      <c r="FS16" s="484"/>
      <c r="FT16" s="484"/>
      <c r="FU16" s="484"/>
      <c r="FV16" s="484"/>
      <c r="FW16" s="484"/>
      <c r="FX16" s="484"/>
      <c r="FY16" s="484"/>
      <c r="FZ16" s="484"/>
      <c r="GA16" s="484"/>
      <c r="GB16" s="484"/>
      <c r="GC16" s="484"/>
      <c r="GD16" s="484"/>
      <c r="GE16" s="484"/>
      <c r="GF16" s="484"/>
      <c r="GG16" s="484"/>
      <c r="GH16" s="484"/>
      <c r="GI16" s="484"/>
      <c r="GJ16" s="484"/>
      <c r="GK16" s="484"/>
      <c r="GL16" s="484"/>
      <c r="GM16" s="484"/>
      <c r="GN16" s="484"/>
      <c r="GO16" s="484"/>
      <c r="GP16" s="484"/>
      <c r="GQ16" s="484"/>
      <c r="GR16" s="484"/>
      <c r="GS16" s="484"/>
      <c r="GT16" s="484"/>
      <c r="GU16" s="484"/>
      <c r="GV16" s="484"/>
      <c r="GW16" s="484"/>
      <c r="GX16" s="484"/>
      <c r="GY16" s="484"/>
      <c r="GZ16" s="484"/>
      <c r="HA16" s="484"/>
      <c r="HB16" s="484"/>
      <c r="HC16" s="484"/>
      <c r="HD16" s="484"/>
      <c r="HE16" s="484"/>
      <c r="HF16" s="484"/>
      <c r="HG16" s="484"/>
      <c r="HH16" s="484"/>
      <c r="HI16" s="484"/>
      <c r="HJ16" s="484"/>
      <c r="HK16" s="484"/>
      <c r="HL16" s="484"/>
      <c r="HM16" s="484"/>
      <c r="HN16" s="484"/>
      <c r="HO16" s="484"/>
      <c r="HP16" s="484"/>
      <c r="HQ16" s="484"/>
      <c r="HR16" s="484"/>
      <c r="HS16" s="484"/>
      <c r="HT16" s="484"/>
      <c r="HU16" s="484"/>
      <c r="HV16" s="484"/>
      <c r="HW16" s="484"/>
    </row>
    <row r="17" spans="1:15" s="491" customFormat="1" ht="18.75">
      <c r="A17" s="302"/>
      <c r="B17" s="491" t="s">
        <v>252</v>
      </c>
      <c r="C17" s="492">
        <v>2</v>
      </c>
      <c r="D17" s="493">
        <v>4</v>
      </c>
      <c r="E17" s="493"/>
      <c r="F17" s="492"/>
      <c r="G17" s="492"/>
      <c r="H17" s="492"/>
      <c r="O17" s="491">
        <f>SUM(O8:O15)</f>
        <v>29</v>
      </c>
    </row>
    <row r="18" spans="52:57" ht="15.75">
      <c r="AZ18" s="499"/>
      <c r="BA18" s="499"/>
      <c r="BB18" s="499"/>
      <c r="BC18" s="499"/>
      <c r="BD18" s="499"/>
      <c r="BE18" s="499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5"/>
  <sheetViews>
    <sheetView view="pageBreakPreview" zoomScale="75" zoomScaleNormal="50" zoomScaleSheetLayoutView="75" zoomScalePageLayoutView="0" workbookViewId="0" topLeftCell="A1">
      <selection activeCell="B2" sqref="B2:B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5" width="6.25390625" style="10" hidden="1" customWidth="1"/>
    <col min="16" max="16" width="13.75390625" style="10" customWidth="1"/>
    <col min="17" max="17" width="7.625" style="10" hidden="1" customWidth="1"/>
    <col min="18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29.75390625" style="10" customWidth="1"/>
    <col min="52" max="57" width="9.125" style="468" customWidth="1"/>
    <col min="58" max="16384" width="9.125" style="10" customWidth="1"/>
  </cols>
  <sheetData>
    <row r="1" spans="1:57" s="13" customFormat="1" ht="18.75">
      <c r="A1" s="936" t="s">
        <v>389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8"/>
      <c r="AZ1" s="351"/>
      <c r="BA1" s="351"/>
      <c r="BB1" s="351"/>
      <c r="BC1" s="351"/>
      <c r="BD1" s="351"/>
      <c r="BE1" s="351"/>
    </row>
    <row r="2" spans="1:57" s="13" customFormat="1" ht="12.75" customHeight="1">
      <c r="A2" s="976" t="s">
        <v>32</v>
      </c>
      <c r="B2" s="974" t="s">
        <v>101</v>
      </c>
      <c r="C2" s="977" t="s">
        <v>325</v>
      </c>
      <c r="D2" s="977"/>
      <c r="E2" s="975"/>
      <c r="F2" s="975"/>
      <c r="G2" s="972" t="s">
        <v>102</v>
      </c>
      <c r="H2" s="974" t="s">
        <v>108</v>
      </c>
      <c r="I2" s="974"/>
      <c r="J2" s="974"/>
      <c r="K2" s="974"/>
      <c r="L2" s="974"/>
      <c r="M2" s="975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469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971" t="s">
        <v>385</v>
      </c>
      <c r="AZ2" s="471"/>
      <c r="BA2" s="351"/>
      <c r="BB2" s="351"/>
      <c r="BC2" s="351"/>
      <c r="BD2" s="351"/>
      <c r="BE2" s="351"/>
    </row>
    <row r="3" spans="1:57" s="13" customFormat="1" ht="12.75" customHeight="1">
      <c r="A3" s="976"/>
      <c r="B3" s="974"/>
      <c r="C3" s="977"/>
      <c r="D3" s="977"/>
      <c r="E3" s="975"/>
      <c r="F3" s="975"/>
      <c r="G3" s="972"/>
      <c r="H3" s="972" t="s">
        <v>109</v>
      </c>
      <c r="I3" s="971" t="s">
        <v>112</v>
      </c>
      <c r="J3" s="971"/>
      <c r="K3" s="971"/>
      <c r="L3" s="971"/>
      <c r="M3" s="972" t="s">
        <v>115</v>
      </c>
      <c r="N3" s="971" t="s">
        <v>34</v>
      </c>
      <c r="O3" s="971"/>
      <c r="P3" s="971"/>
      <c r="Q3" s="971" t="s">
        <v>35</v>
      </c>
      <c r="R3" s="971"/>
      <c r="S3" s="971"/>
      <c r="T3" s="971" t="s">
        <v>36</v>
      </c>
      <c r="U3" s="971"/>
      <c r="V3" s="971"/>
      <c r="W3" s="971" t="s">
        <v>37</v>
      </c>
      <c r="X3" s="971"/>
      <c r="Y3" s="97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971"/>
      <c r="AZ3" s="471"/>
      <c r="BA3" s="351"/>
      <c r="BB3" s="351"/>
      <c r="BC3" s="351"/>
      <c r="BD3" s="351"/>
      <c r="BE3" s="351"/>
    </row>
    <row r="4" spans="1:57" s="13" customFormat="1" ht="18.75" customHeight="1">
      <c r="A4" s="976"/>
      <c r="B4" s="974"/>
      <c r="C4" s="972" t="s">
        <v>103</v>
      </c>
      <c r="D4" s="972" t="s">
        <v>104</v>
      </c>
      <c r="E4" s="974" t="s">
        <v>105</v>
      </c>
      <c r="F4" s="975"/>
      <c r="G4" s="972"/>
      <c r="H4" s="972"/>
      <c r="I4" s="972" t="s">
        <v>110</v>
      </c>
      <c r="J4" s="974" t="s">
        <v>111</v>
      </c>
      <c r="K4" s="975"/>
      <c r="L4" s="975"/>
      <c r="M4" s="972"/>
      <c r="N4" s="971"/>
      <c r="O4" s="971"/>
      <c r="P4" s="971"/>
      <c r="Q4" s="971"/>
      <c r="R4" s="971"/>
      <c r="S4" s="971"/>
      <c r="T4" s="971"/>
      <c r="U4" s="971"/>
      <c r="V4" s="971"/>
      <c r="W4" s="971"/>
      <c r="X4" s="971"/>
      <c r="Y4" s="97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971"/>
      <c r="AZ4" s="471"/>
      <c r="BA4" s="351"/>
      <c r="BB4" s="351"/>
      <c r="BC4" s="351"/>
      <c r="BD4" s="351"/>
      <c r="BE4" s="351"/>
    </row>
    <row r="5" spans="1:57" s="13" customFormat="1" ht="15.75">
      <c r="A5" s="976"/>
      <c r="B5" s="974"/>
      <c r="C5" s="972"/>
      <c r="D5" s="972"/>
      <c r="E5" s="972" t="s">
        <v>106</v>
      </c>
      <c r="F5" s="972" t="s">
        <v>107</v>
      </c>
      <c r="G5" s="972"/>
      <c r="H5" s="972"/>
      <c r="I5" s="972"/>
      <c r="J5" s="972" t="s">
        <v>33</v>
      </c>
      <c r="K5" s="972" t="s">
        <v>113</v>
      </c>
      <c r="L5" s="972" t="s">
        <v>114</v>
      </c>
      <c r="M5" s="972"/>
      <c r="N5" s="462">
        <v>1</v>
      </c>
      <c r="O5" s="462" t="s">
        <v>330</v>
      </c>
      <c r="P5" s="462" t="s">
        <v>326</v>
      </c>
      <c r="Q5" s="462">
        <v>3</v>
      </c>
      <c r="R5" s="462" t="s">
        <v>329</v>
      </c>
      <c r="S5" s="462" t="s">
        <v>331</v>
      </c>
      <c r="T5" s="462">
        <v>5</v>
      </c>
      <c r="U5" s="462" t="s">
        <v>332</v>
      </c>
      <c r="V5" s="462" t="s">
        <v>333</v>
      </c>
      <c r="W5" s="462">
        <v>7</v>
      </c>
      <c r="X5" s="462" t="s">
        <v>334</v>
      </c>
      <c r="Y5" s="462" t="s">
        <v>328</v>
      </c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971"/>
      <c r="AZ5" s="471"/>
      <c r="BA5" s="351"/>
      <c r="BB5" s="351"/>
      <c r="BC5" s="351"/>
      <c r="BD5" s="351"/>
      <c r="BE5" s="351"/>
    </row>
    <row r="6" spans="1:57" s="13" customFormat="1" ht="21" customHeight="1">
      <c r="A6" s="976"/>
      <c r="B6" s="974"/>
      <c r="C6" s="972"/>
      <c r="D6" s="972"/>
      <c r="E6" s="973"/>
      <c r="F6" s="973"/>
      <c r="G6" s="972"/>
      <c r="H6" s="972"/>
      <c r="I6" s="972"/>
      <c r="J6" s="973"/>
      <c r="K6" s="973"/>
      <c r="L6" s="973"/>
      <c r="M6" s="972"/>
      <c r="N6" s="971"/>
      <c r="O6" s="971"/>
      <c r="P6" s="971"/>
      <c r="Q6" s="971"/>
      <c r="R6" s="971"/>
      <c r="S6" s="971"/>
      <c r="T6" s="971"/>
      <c r="U6" s="971"/>
      <c r="V6" s="971"/>
      <c r="W6" s="971"/>
      <c r="X6" s="971"/>
      <c r="Y6" s="97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971"/>
      <c r="AZ6" s="471"/>
      <c r="BA6" s="351"/>
      <c r="BB6" s="351"/>
      <c r="BC6" s="351"/>
      <c r="BD6" s="351"/>
      <c r="BE6" s="351"/>
    </row>
    <row r="7" spans="1:57" s="13" customFormat="1" ht="36.75" customHeight="1">
      <c r="A7" s="976"/>
      <c r="B7" s="974"/>
      <c r="C7" s="972"/>
      <c r="D7" s="972"/>
      <c r="E7" s="973"/>
      <c r="F7" s="973"/>
      <c r="G7" s="972"/>
      <c r="H7" s="972"/>
      <c r="I7" s="972"/>
      <c r="J7" s="973"/>
      <c r="K7" s="973"/>
      <c r="L7" s="973"/>
      <c r="M7" s="972"/>
      <c r="N7" s="470">
        <v>15</v>
      </c>
      <c r="O7" s="470">
        <v>9</v>
      </c>
      <c r="P7" s="470"/>
      <c r="Q7" s="470">
        <v>15</v>
      </c>
      <c r="R7" s="470">
        <v>9</v>
      </c>
      <c r="S7" s="470">
        <v>9</v>
      </c>
      <c r="T7" s="470">
        <v>15</v>
      </c>
      <c r="U7" s="470">
        <v>9</v>
      </c>
      <c r="V7" s="470">
        <v>9</v>
      </c>
      <c r="W7" s="470">
        <v>15</v>
      </c>
      <c r="X7" s="470">
        <v>9</v>
      </c>
      <c r="Y7" s="470">
        <v>8</v>
      </c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49"/>
      <c r="AL7" s="833" t="s">
        <v>34</v>
      </c>
      <c r="AM7" s="833"/>
      <c r="AN7" s="833"/>
      <c r="AO7" s="833" t="s">
        <v>35</v>
      </c>
      <c r="AP7" s="833"/>
      <c r="AQ7" s="833"/>
      <c r="AR7" s="833" t="s">
        <v>36</v>
      </c>
      <c r="AS7" s="833"/>
      <c r="AT7" s="833"/>
      <c r="AU7" s="833" t="s">
        <v>37</v>
      </c>
      <c r="AV7" s="833"/>
      <c r="AW7" s="833"/>
      <c r="AX7" s="351"/>
      <c r="AY7" s="971"/>
      <c r="AZ7" s="471"/>
      <c r="BA7" s="351"/>
      <c r="BB7" s="351"/>
      <c r="BC7" s="351"/>
      <c r="BD7" s="351"/>
      <c r="BE7" s="351"/>
    </row>
    <row r="8" spans="1:231" s="486" customFormat="1" ht="37.5">
      <c r="A8" s="476" t="s">
        <v>125</v>
      </c>
      <c r="B8" s="477" t="s">
        <v>39</v>
      </c>
      <c r="C8" s="478" t="s">
        <v>326</v>
      </c>
      <c r="D8" s="479"/>
      <c r="E8" s="479"/>
      <c r="F8" s="480"/>
      <c r="G8" s="481">
        <v>1.5</v>
      </c>
      <c r="H8" s="478">
        <v>45</v>
      </c>
      <c r="I8" s="478">
        <v>18</v>
      </c>
      <c r="J8" s="478"/>
      <c r="K8" s="478"/>
      <c r="L8" s="478">
        <v>18</v>
      </c>
      <c r="M8" s="478">
        <v>27</v>
      </c>
      <c r="N8" s="482"/>
      <c r="O8" s="482"/>
      <c r="P8" s="482">
        <v>2</v>
      </c>
      <c r="Q8" s="478"/>
      <c r="R8" s="478"/>
      <c r="S8" s="478"/>
      <c r="T8" s="483"/>
      <c r="U8" s="478"/>
      <c r="V8" s="478"/>
      <c r="W8" s="478"/>
      <c r="X8" s="478"/>
      <c r="Y8" s="478"/>
      <c r="Z8" s="484"/>
      <c r="AA8" s="484" t="s">
        <v>384</v>
      </c>
      <c r="AB8" s="484" t="s">
        <v>384</v>
      </c>
      <c r="AC8" s="484" t="s">
        <v>383</v>
      </c>
      <c r="AD8" s="484" t="s">
        <v>384</v>
      </c>
      <c r="AE8" s="484" t="s">
        <v>384</v>
      </c>
      <c r="AF8" s="484" t="s">
        <v>384</v>
      </c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DX8" s="485"/>
      <c r="DY8" s="485"/>
      <c r="DZ8" s="485"/>
      <c r="EA8" s="485"/>
      <c r="EB8" s="485"/>
      <c r="EC8" s="485"/>
      <c r="ED8" s="485"/>
      <c r="EE8" s="485"/>
      <c r="EF8" s="485"/>
      <c r="EG8" s="485"/>
      <c r="EH8" s="485"/>
      <c r="EI8" s="485"/>
      <c r="EJ8" s="485"/>
      <c r="EK8" s="485"/>
      <c r="EL8" s="485"/>
      <c r="EM8" s="485"/>
      <c r="EN8" s="485"/>
      <c r="EO8" s="485"/>
      <c r="EP8" s="485"/>
      <c r="EQ8" s="485"/>
      <c r="ER8" s="485"/>
      <c r="ES8" s="485"/>
      <c r="ET8" s="485"/>
      <c r="EU8" s="485"/>
      <c r="EV8" s="485"/>
      <c r="EW8" s="485"/>
      <c r="EX8" s="485"/>
      <c r="EY8" s="485"/>
      <c r="EZ8" s="485"/>
      <c r="FA8" s="485"/>
      <c r="FB8" s="485"/>
      <c r="FC8" s="485"/>
      <c r="FD8" s="485"/>
      <c r="FE8" s="485"/>
      <c r="FF8" s="485"/>
      <c r="FG8" s="485"/>
      <c r="FH8" s="485"/>
      <c r="FI8" s="485"/>
      <c r="FJ8" s="485"/>
      <c r="FK8" s="485"/>
      <c r="FL8" s="485"/>
      <c r="FM8" s="485"/>
      <c r="FN8" s="485"/>
      <c r="FO8" s="485"/>
      <c r="FP8" s="485"/>
      <c r="FQ8" s="485"/>
      <c r="FR8" s="485"/>
      <c r="FS8" s="485"/>
      <c r="FT8" s="485"/>
      <c r="FU8" s="485"/>
      <c r="FV8" s="485"/>
      <c r="FW8" s="485"/>
      <c r="FX8" s="485"/>
      <c r="FY8" s="485"/>
      <c r="FZ8" s="485"/>
      <c r="GA8" s="485"/>
      <c r="GB8" s="485"/>
      <c r="GC8" s="485"/>
      <c r="GD8" s="485"/>
      <c r="GE8" s="485"/>
      <c r="GF8" s="485"/>
      <c r="GG8" s="485"/>
      <c r="GH8" s="485"/>
      <c r="GI8" s="485"/>
      <c r="GJ8" s="485"/>
      <c r="GK8" s="485"/>
      <c r="GL8" s="485"/>
      <c r="GM8" s="485"/>
      <c r="GN8" s="485"/>
      <c r="GO8" s="485"/>
      <c r="GP8" s="485"/>
      <c r="GQ8" s="485"/>
      <c r="GR8" s="485"/>
      <c r="GS8" s="485"/>
      <c r="GT8" s="485"/>
      <c r="GU8" s="485"/>
      <c r="GV8" s="485"/>
      <c r="GW8" s="485"/>
      <c r="GX8" s="485"/>
      <c r="GY8" s="485"/>
      <c r="GZ8" s="485"/>
      <c r="HA8" s="485"/>
      <c r="HB8" s="485"/>
      <c r="HC8" s="485"/>
      <c r="HD8" s="485"/>
      <c r="HE8" s="485"/>
      <c r="HF8" s="485"/>
      <c r="HG8" s="485"/>
      <c r="HH8" s="485"/>
      <c r="HI8" s="485"/>
      <c r="HJ8" s="485"/>
      <c r="HK8" s="485"/>
      <c r="HL8" s="485"/>
      <c r="HM8" s="485"/>
      <c r="HN8" s="485"/>
      <c r="HO8" s="485"/>
      <c r="HP8" s="485"/>
      <c r="HQ8" s="485"/>
      <c r="HR8" s="485"/>
      <c r="HS8" s="485"/>
      <c r="HT8" s="485"/>
      <c r="HU8" s="485"/>
      <c r="HV8" s="485"/>
      <c r="HW8" s="485"/>
    </row>
    <row r="9" spans="1:231" s="486" customFormat="1" ht="18.75">
      <c r="A9" s="476" t="s">
        <v>133</v>
      </c>
      <c r="B9" s="487" t="s">
        <v>46</v>
      </c>
      <c r="C9" s="488"/>
      <c r="D9" s="304" t="s">
        <v>335</v>
      </c>
      <c r="E9" s="479"/>
      <c r="F9" s="480"/>
      <c r="G9" s="481">
        <v>2</v>
      </c>
      <c r="H9" s="478">
        <v>60</v>
      </c>
      <c r="I9" s="489">
        <v>36</v>
      </c>
      <c r="J9" s="478"/>
      <c r="K9" s="478"/>
      <c r="L9" s="478">
        <v>36</v>
      </c>
      <c r="M9" s="489">
        <v>24</v>
      </c>
      <c r="N9" s="304"/>
      <c r="O9" s="304"/>
      <c r="P9" s="304">
        <v>4</v>
      </c>
      <c r="Q9" s="304"/>
      <c r="R9" s="304"/>
      <c r="S9" s="304"/>
      <c r="T9" s="304"/>
      <c r="U9" s="304"/>
      <c r="V9" s="304"/>
      <c r="W9" s="304"/>
      <c r="X9" s="304"/>
      <c r="Y9" s="478"/>
      <c r="Z9" s="484"/>
      <c r="AA9" s="484" t="s">
        <v>384</v>
      </c>
      <c r="AB9" s="484" t="s">
        <v>384</v>
      </c>
      <c r="AC9" s="484" t="s">
        <v>383</v>
      </c>
      <c r="AD9" s="484" t="s">
        <v>384</v>
      </c>
      <c r="AE9" s="484" t="s">
        <v>384</v>
      </c>
      <c r="AF9" s="484" t="s">
        <v>384</v>
      </c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85"/>
      <c r="EV9" s="485"/>
      <c r="EW9" s="485"/>
      <c r="EX9" s="485"/>
      <c r="EY9" s="485"/>
      <c r="EZ9" s="485"/>
      <c r="FA9" s="485"/>
      <c r="FB9" s="485"/>
      <c r="FC9" s="485"/>
      <c r="FD9" s="485"/>
      <c r="FE9" s="485"/>
      <c r="FF9" s="485"/>
      <c r="FG9" s="485"/>
      <c r="FH9" s="485"/>
      <c r="FI9" s="485"/>
      <c r="FJ9" s="485"/>
      <c r="FK9" s="485"/>
      <c r="FL9" s="485"/>
      <c r="FM9" s="485"/>
      <c r="FN9" s="485"/>
      <c r="FO9" s="485"/>
      <c r="FP9" s="485"/>
      <c r="FQ9" s="485"/>
      <c r="FR9" s="485"/>
      <c r="FS9" s="485"/>
      <c r="FT9" s="485"/>
      <c r="FU9" s="485"/>
      <c r="FV9" s="485"/>
      <c r="FW9" s="485"/>
      <c r="FX9" s="485"/>
      <c r="FY9" s="485"/>
      <c r="FZ9" s="485"/>
      <c r="GA9" s="485"/>
      <c r="GB9" s="485"/>
      <c r="GC9" s="485"/>
      <c r="GD9" s="485"/>
      <c r="GE9" s="485"/>
      <c r="GF9" s="485"/>
      <c r="GG9" s="485"/>
      <c r="GH9" s="485"/>
      <c r="GI9" s="485"/>
      <c r="GJ9" s="485"/>
      <c r="GK9" s="485"/>
      <c r="GL9" s="485"/>
      <c r="GM9" s="485"/>
      <c r="GN9" s="485"/>
      <c r="GO9" s="485"/>
      <c r="GP9" s="485"/>
      <c r="GQ9" s="485"/>
      <c r="GR9" s="485"/>
      <c r="GS9" s="485"/>
      <c r="GT9" s="485"/>
      <c r="GU9" s="485"/>
      <c r="GV9" s="485"/>
      <c r="GW9" s="485"/>
      <c r="GX9" s="485"/>
      <c r="GY9" s="485"/>
      <c r="GZ9" s="485"/>
      <c r="HA9" s="485"/>
      <c r="HB9" s="485"/>
      <c r="HC9" s="485"/>
      <c r="HD9" s="485"/>
      <c r="HE9" s="485"/>
      <c r="HF9" s="485"/>
      <c r="HG9" s="485"/>
      <c r="HH9" s="485"/>
      <c r="HI9" s="485"/>
      <c r="HJ9" s="485"/>
      <c r="HK9" s="485"/>
      <c r="HL9" s="485"/>
      <c r="HM9" s="485"/>
      <c r="HN9" s="485"/>
      <c r="HO9" s="485"/>
      <c r="HP9" s="485"/>
      <c r="HQ9" s="485"/>
      <c r="HR9" s="485"/>
      <c r="HS9" s="485"/>
      <c r="HT9" s="485"/>
      <c r="HU9" s="485"/>
      <c r="HV9" s="485"/>
      <c r="HW9" s="485"/>
    </row>
    <row r="10" spans="1:231" s="486" customFormat="1" ht="18.75">
      <c r="A10" s="479" t="s">
        <v>177</v>
      </c>
      <c r="B10" s="497" t="s">
        <v>174</v>
      </c>
      <c r="C10" s="301"/>
      <c r="D10" s="303" t="s">
        <v>326</v>
      </c>
      <c r="E10" s="303"/>
      <c r="F10" s="302"/>
      <c r="G10" s="478">
        <v>1.5</v>
      </c>
      <c r="H10" s="490">
        <v>45</v>
      </c>
      <c r="I10" s="478">
        <v>27</v>
      </c>
      <c r="J10" s="490">
        <v>18</v>
      </c>
      <c r="K10" s="303">
        <v>9</v>
      </c>
      <c r="L10" s="303"/>
      <c r="M10" s="478">
        <v>18</v>
      </c>
      <c r="N10" s="304"/>
      <c r="O10" s="304"/>
      <c r="P10" s="304">
        <v>3</v>
      </c>
      <c r="Q10" s="304"/>
      <c r="R10" s="304"/>
      <c r="S10" s="304"/>
      <c r="T10" s="304"/>
      <c r="U10" s="304"/>
      <c r="V10" s="304"/>
      <c r="W10" s="304"/>
      <c r="X10" s="304"/>
      <c r="Y10" s="304"/>
      <c r="Z10" s="484"/>
      <c r="AA10" s="484" t="s">
        <v>384</v>
      </c>
      <c r="AB10" s="484" t="s">
        <v>384</v>
      </c>
      <c r="AC10" s="484" t="s">
        <v>383</v>
      </c>
      <c r="AD10" s="484" t="s">
        <v>384</v>
      </c>
      <c r="AE10" s="484" t="s">
        <v>384</v>
      </c>
      <c r="AF10" s="484" t="s">
        <v>384</v>
      </c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5"/>
      <c r="CS10" s="485"/>
      <c r="CT10" s="485"/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DX10" s="485"/>
      <c r="DY10" s="485"/>
      <c r="DZ10" s="485"/>
      <c r="EA10" s="485"/>
      <c r="EB10" s="485"/>
      <c r="EC10" s="485"/>
      <c r="ED10" s="485"/>
      <c r="EE10" s="485"/>
      <c r="EF10" s="485"/>
      <c r="EG10" s="485"/>
      <c r="EH10" s="485"/>
      <c r="EI10" s="485"/>
      <c r="EJ10" s="485"/>
      <c r="EK10" s="485"/>
      <c r="EL10" s="485"/>
      <c r="EM10" s="485"/>
      <c r="EN10" s="485"/>
      <c r="EO10" s="485"/>
      <c r="EP10" s="485"/>
      <c r="EQ10" s="485"/>
      <c r="ER10" s="485"/>
      <c r="ES10" s="485"/>
      <c r="ET10" s="485"/>
      <c r="EU10" s="485"/>
      <c r="EV10" s="485"/>
      <c r="EW10" s="485"/>
      <c r="EX10" s="485"/>
      <c r="EY10" s="485"/>
      <c r="EZ10" s="485"/>
      <c r="FA10" s="485"/>
      <c r="FB10" s="485"/>
      <c r="FC10" s="485"/>
      <c r="FD10" s="485"/>
      <c r="FE10" s="485"/>
      <c r="FF10" s="485"/>
      <c r="FG10" s="485"/>
      <c r="FH10" s="485"/>
      <c r="FI10" s="485"/>
      <c r="FJ10" s="485"/>
      <c r="FK10" s="485"/>
      <c r="FL10" s="485"/>
      <c r="FM10" s="485"/>
      <c r="FN10" s="485"/>
      <c r="FO10" s="485"/>
      <c r="FP10" s="485"/>
      <c r="FQ10" s="485"/>
      <c r="FR10" s="485"/>
      <c r="FS10" s="485"/>
      <c r="FT10" s="485"/>
      <c r="FU10" s="485"/>
      <c r="FV10" s="485"/>
      <c r="FW10" s="485"/>
      <c r="FX10" s="485"/>
      <c r="FY10" s="485"/>
      <c r="FZ10" s="485"/>
      <c r="GA10" s="485"/>
      <c r="GB10" s="485"/>
      <c r="GC10" s="485"/>
      <c r="GD10" s="485"/>
      <c r="GE10" s="485"/>
      <c r="GF10" s="485"/>
      <c r="GG10" s="485"/>
      <c r="GH10" s="485"/>
      <c r="GI10" s="485"/>
      <c r="GJ10" s="485"/>
      <c r="GK10" s="485"/>
      <c r="GL10" s="485"/>
      <c r="GM10" s="485"/>
      <c r="GN10" s="485"/>
      <c r="GO10" s="485"/>
      <c r="GP10" s="485"/>
      <c r="GQ10" s="485"/>
      <c r="GR10" s="485"/>
      <c r="GS10" s="485"/>
      <c r="GT10" s="485"/>
      <c r="GU10" s="485"/>
      <c r="GV10" s="485"/>
      <c r="GW10" s="485"/>
      <c r="GX10" s="485"/>
      <c r="GY10" s="485"/>
      <c r="GZ10" s="485"/>
      <c r="HA10" s="485"/>
      <c r="HB10" s="485"/>
      <c r="HC10" s="485"/>
      <c r="HD10" s="485"/>
      <c r="HE10" s="485"/>
      <c r="HF10" s="485"/>
      <c r="HG10" s="485"/>
      <c r="HH10" s="485"/>
      <c r="HI10" s="485"/>
      <c r="HJ10" s="485"/>
      <c r="HK10" s="485"/>
      <c r="HL10" s="485"/>
      <c r="HM10" s="485"/>
      <c r="HN10" s="485"/>
      <c r="HO10" s="485"/>
      <c r="HP10" s="485"/>
      <c r="HQ10" s="485"/>
      <c r="HR10" s="485"/>
      <c r="HS10" s="485"/>
      <c r="HT10" s="485"/>
      <c r="HU10" s="485"/>
      <c r="HV10" s="485"/>
      <c r="HW10" s="485"/>
    </row>
    <row r="11" spans="1:231" s="486" customFormat="1" ht="18.75">
      <c r="A11" s="479" t="s">
        <v>284</v>
      </c>
      <c r="B11" s="497" t="s">
        <v>175</v>
      </c>
      <c r="C11" s="303" t="s">
        <v>326</v>
      </c>
      <c r="D11" s="301"/>
      <c r="E11" s="301"/>
      <c r="F11" s="302"/>
      <c r="G11" s="478">
        <v>2</v>
      </c>
      <c r="H11" s="490">
        <v>60</v>
      </c>
      <c r="I11" s="478">
        <v>36</v>
      </c>
      <c r="J11" s="490">
        <v>18</v>
      </c>
      <c r="K11" s="303"/>
      <c r="L11" s="490">
        <v>18</v>
      </c>
      <c r="M11" s="478">
        <v>24</v>
      </c>
      <c r="N11" s="304"/>
      <c r="O11" s="304"/>
      <c r="P11" s="304">
        <v>4</v>
      </c>
      <c r="Q11" s="304"/>
      <c r="R11" s="304"/>
      <c r="S11" s="304"/>
      <c r="T11" s="304"/>
      <c r="U11" s="304"/>
      <c r="V11" s="304"/>
      <c r="W11" s="304"/>
      <c r="X11" s="304"/>
      <c r="Y11" s="304"/>
      <c r="Z11" s="484"/>
      <c r="AA11" s="484" t="s">
        <v>384</v>
      </c>
      <c r="AB11" s="484" t="s">
        <v>384</v>
      </c>
      <c r="AC11" s="484" t="s">
        <v>383</v>
      </c>
      <c r="AD11" s="484" t="s">
        <v>384</v>
      </c>
      <c r="AE11" s="484" t="s">
        <v>384</v>
      </c>
      <c r="AF11" s="484" t="s">
        <v>384</v>
      </c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5"/>
      <c r="EK11" s="485"/>
      <c r="EL11" s="485"/>
      <c r="EM11" s="485"/>
      <c r="EN11" s="485"/>
      <c r="EO11" s="485"/>
      <c r="EP11" s="485"/>
      <c r="EQ11" s="485"/>
      <c r="ER11" s="485"/>
      <c r="ES11" s="485"/>
      <c r="ET11" s="485"/>
      <c r="EU11" s="485"/>
      <c r="EV11" s="485"/>
      <c r="EW11" s="485"/>
      <c r="EX11" s="485"/>
      <c r="EY11" s="485"/>
      <c r="EZ11" s="485"/>
      <c r="FA11" s="485"/>
      <c r="FB11" s="485"/>
      <c r="FC11" s="485"/>
      <c r="FD11" s="485"/>
      <c r="FE11" s="485"/>
      <c r="FF11" s="485"/>
      <c r="FG11" s="485"/>
      <c r="FH11" s="485"/>
      <c r="FI11" s="485"/>
      <c r="FJ11" s="485"/>
      <c r="FK11" s="485"/>
      <c r="FL11" s="485"/>
      <c r="FM11" s="485"/>
      <c r="FN11" s="485"/>
      <c r="FO11" s="485"/>
      <c r="FP11" s="485"/>
      <c r="FQ11" s="485"/>
      <c r="FR11" s="485"/>
      <c r="FS11" s="485"/>
      <c r="FT11" s="485"/>
      <c r="FU11" s="485"/>
      <c r="FV11" s="485"/>
      <c r="FW11" s="485"/>
      <c r="FX11" s="485"/>
      <c r="FY11" s="485"/>
      <c r="FZ11" s="485"/>
      <c r="GA11" s="485"/>
      <c r="GB11" s="485"/>
      <c r="GC11" s="485"/>
      <c r="GD11" s="485"/>
      <c r="GE11" s="485"/>
      <c r="GF11" s="485"/>
      <c r="GG11" s="485"/>
      <c r="GH11" s="485"/>
      <c r="GI11" s="485"/>
      <c r="GJ11" s="485"/>
      <c r="GK11" s="485"/>
      <c r="GL11" s="485"/>
      <c r="GM11" s="485"/>
      <c r="GN11" s="485"/>
      <c r="GO11" s="485"/>
      <c r="GP11" s="485"/>
      <c r="GQ11" s="485"/>
      <c r="GR11" s="485"/>
      <c r="GS11" s="485"/>
      <c r="GT11" s="485"/>
      <c r="GU11" s="485"/>
      <c r="GV11" s="485"/>
      <c r="GW11" s="485"/>
      <c r="GX11" s="485"/>
      <c r="GY11" s="485"/>
      <c r="GZ11" s="485"/>
      <c r="HA11" s="485"/>
      <c r="HB11" s="485"/>
      <c r="HC11" s="485"/>
      <c r="HD11" s="485"/>
      <c r="HE11" s="485"/>
      <c r="HF11" s="485"/>
      <c r="HG11" s="485"/>
      <c r="HH11" s="485"/>
      <c r="HI11" s="485"/>
      <c r="HJ11" s="485"/>
      <c r="HK11" s="485"/>
      <c r="HL11" s="485"/>
      <c r="HM11" s="485"/>
      <c r="HN11" s="485"/>
      <c r="HO11" s="485"/>
      <c r="HP11" s="485"/>
      <c r="HQ11" s="485"/>
      <c r="HR11" s="485"/>
      <c r="HS11" s="485"/>
      <c r="HT11" s="485"/>
      <c r="HU11" s="485"/>
      <c r="HV11" s="485"/>
      <c r="HW11" s="485"/>
    </row>
    <row r="12" spans="1:231" s="486" customFormat="1" ht="18.75">
      <c r="A12" s="549" t="s">
        <v>286</v>
      </c>
      <c r="B12" s="550" t="s">
        <v>51</v>
      </c>
      <c r="C12" s="551" t="s">
        <v>326</v>
      </c>
      <c r="D12" s="551"/>
      <c r="E12" s="552"/>
      <c r="F12" s="553"/>
      <c r="G12" s="511">
        <v>3.5</v>
      </c>
      <c r="H12" s="511">
        <v>105</v>
      </c>
      <c r="I12" s="554">
        <v>63</v>
      </c>
      <c r="J12" s="555">
        <v>27</v>
      </c>
      <c r="K12" s="551">
        <v>18</v>
      </c>
      <c r="L12" s="551">
        <v>18</v>
      </c>
      <c r="M12" s="511">
        <v>42</v>
      </c>
      <c r="N12" s="556"/>
      <c r="O12" s="556"/>
      <c r="P12" s="556">
        <v>7</v>
      </c>
      <c r="Q12" s="556"/>
      <c r="R12" s="556"/>
      <c r="S12" s="556"/>
      <c r="T12" s="556"/>
      <c r="U12" s="556"/>
      <c r="V12" s="557"/>
      <c r="W12" s="556"/>
      <c r="X12" s="556"/>
      <c r="Y12" s="556"/>
      <c r="Z12" s="558"/>
      <c r="AA12" s="484" t="s">
        <v>384</v>
      </c>
      <c r="AB12" s="484" t="s">
        <v>384</v>
      </c>
      <c r="AC12" s="484" t="s">
        <v>383</v>
      </c>
      <c r="AD12" s="484" t="s">
        <v>384</v>
      </c>
      <c r="AE12" s="484" t="s">
        <v>384</v>
      </c>
      <c r="AF12" s="484" t="s">
        <v>384</v>
      </c>
      <c r="AG12" s="558"/>
      <c r="AH12" s="558"/>
      <c r="AI12" s="558"/>
      <c r="AJ12" s="558"/>
      <c r="AK12" s="558"/>
      <c r="AL12" s="558"/>
      <c r="AM12" s="558"/>
      <c r="AN12" s="558"/>
      <c r="AO12" s="558"/>
      <c r="AP12" s="558"/>
      <c r="AQ12" s="558"/>
      <c r="AR12" s="558"/>
      <c r="AS12" s="558"/>
      <c r="AT12" s="558"/>
      <c r="AU12" s="558"/>
      <c r="AV12" s="558"/>
      <c r="AW12" s="558"/>
      <c r="AX12" s="558"/>
      <c r="AY12" s="558"/>
      <c r="AZ12" s="560"/>
      <c r="BA12" s="560"/>
      <c r="BB12" s="560"/>
      <c r="BC12" s="560"/>
      <c r="BD12" s="560"/>
      <c r="BE12" s="560"/>
      <c r="BF12" s="560"/>
      <c r="BG12" s="560"/>
      <c r="BH12" s="560"/>
      <c r="BI12" s="560"/>
      <c r="BJ12" s="560"/>
      <c r="BK12" s="560"/>
      <c r="BL12" s="560"/>
      <c r="BM12" s="560"/>
      <c r="BN12" s="560"/>
      <c r="BO12" s="560"/>
      <c r="BP12" s="560"/>
      <c r="BQ12" s="560"/>
      <c r="BR12" s="560"/>
      <c r="BS12" s="560"/>
      <c r="BT12" s="560"/>
      <c r="BU12" s="560"/>
      <c r="BV12" s="560"/>
      <c r="BW12" s="560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60"/>
      <c r="CN12" s="560"/>
      <c r="CO12" s="560"/>
      <c r="CP12" s="560"/>
      <c r="CQ12" s="560"/>
      <c r="CR12" s="560"/>
      <c r="CS12" s="560"/>
      <c r="CT12" s="560"/>
      <c r="CU12" s="560"/>
      <c r="CV12" s="560"/>
      <c r="CW12" s="560"/>
      <c r="CX12" s="560"/>
      <c r="CY12" s="560"/>
      <c r="CZ12" s="560"/>
      <c r="DA12" s="560"/>
      <c r="DB12" s="560"/>
      <c r="DC12" s="560"/>
      <c r="DD12" s="560"/>
      <c r="DE12" s="560"/>
      <c r="DF12" s="560"/>
      <c r="DG12" s="560"/>
      <c r="DH12" s="560"/>
      <c r="DI12" s="560"/>
      <c r="DJ12" s="560"/>
      <c r="DK12" s="560"/>
      <c r="DL12" s="560"/>
      <c r="DM12" s="560"/>
      <c r="DN12" s="560"/>
      <c r="DO12" s="560"/>
      <c r="DP12" s="560"/>
      <c r="DQ12" s="560"/>
      <c r="DR12" s="560"/>
      <c r="DS12" s="560"/>
      <c r="DT12" s="560"/>
      <c r="DU12" s="560"/>
      <c r="DV12" s="560"/>
      <c r="DW12" s="560"/>
      <c r="DX12" s="560"/>
      <c r="DY12" s="560"/>
      <c r="DZ12" s="560"/>
      <c r="EA12" s="560"/>
      <c r="EB12" s="560"/>
      <c r="EC12" s="560"/>
      <c r="ED12" s="560"/>
      <c r="EE12" s="560"/>
      <c r="EF12" s="560"/>
      <c r="EG12" s="560"/>
      <c r="EH12" s="560"/>
      <c r="EI12" s="560"/>
      <c r="EJ12" s="560"/>
      <c r="EK12" s="560"/>
      <c r="EL12" s="560"/>
      <c r="EM12" s="560"/>
      <c r="EN12" s="560"/>
      <c r="EO12" s="560"/>
      <c r="EP12" s="560"/>
      <c r="EQ12" s="560"/>
      <c r="ER12" s="560"/>
      <c r="ES12" s="560"/>
      <c r="ET12" s="560"/>
      <c r="EU12" s="560"/>
      <c r="EV12" s="560"/>
      <c r="EW12" s="560"/>
      <c r="EX12" s="560"/>
      <c r="EY12" s="560"/>
      <c r="EZ12" s="560"/>
      <c r="FA12" s="560"/>
      <c r="FB12" s="560"/>
      <c r="FC12" s="560"/>
      <c r="FD12" s="560"/>
      <c r="FE12" s="560"/>
      <c r="FF12" s="560"/>
      <c r="FG12" s="560"/>
      <c r="FH12" s="560"/>
      <c r="FI12" s="560"/>
      <c r="FJ12" s="560"/>
      <c r="FK12" s="560"/>
      <c r="FL12" s="560"/>
      <c r="FM12" s="560"/>
      <c r="FN12" s="560"/>
      <c r="FO12" s="560"/>
      <c r="FP12" s="560"/>
      <c r="FQ12" s="560"/>
      <c r="FR12" s="560"/>
      <c r="FS12" s="560"/>
      <c r="FT12" s="560"/>
      <c r="FU12" s="560"/>
      <c r="FV12" s="560"/>
      <c r="FW12" s="560"/>
      <c r="FX12" s="560"/>
      <c r="FY12" s="560"/>
      <c r="FZ12" s="560"/>
      <c r="GA12" s="560"/>
      <c r="GB12" s="560"/>
      <c r="GC12" s="560"/>
      <c r="GD12" s="560"/>
      <c r="GE12" s="560"/>
      <c r="GF12" s="560"/>
      <c r="GG12" s="560"/>
      <c r="GH12" s="560"/>
      <c r="GI12" s="560"/>
      <c r="GJ12" s="560"/>
      <c r="GK12" s="560"/>
      <c r="GL12" s="560"/>
      <c r="GM12" s="560"/>
      <c r="GN12" s="560"/>
      <c r="GO12" s="560"/>
      <c r="GP12" s="560"/>
      <c r="GQ12" s="560"/>
      <c r="GR12" s="560"/>
      <c r="GS12" s="560"/>
      <c r="GT12" s="560"/>
      <c r="GU12" s="560"/>
      <c r="GV12" s="560"/>
      <c r="GW12" s="560"/>
      <c r="GX12" s="560"/>
      <c r="GY12" s="560"/>
      <c r="GZ12" s="560"/>
      <c r="HA12" s="560"/>
      <c r="HB12" s="560"/>
      <c r="HC12" s="560"/>
      <c r="HD12" s="560"/>
      <c r="HE12" s="560"/>
      <c r="HF12" s="560"/>
      <c r="HG12" s="560"/>
      <c r="HH12" s="560"/>
      <c r="HI12" s="560"/>
      <c r="HJ12" s="560"/>
      <c r="HK12" s="560"/>
      <c r="HL12" s="560"/>
      <c r="HM12" s="560"/>
      <c r="HN12" s="560"/>
      <c r="HO12" s="560"/>
      <c r="HP12" s="560"/>
      <c r="HQ12" s="560"/>
      <c r="HR12" s="560"/>
      <c r="HS12" s="560"/>
      <c r="HT12" s="560"/>
      <c r="HU12" s="560"/>
      <c r="HV12" s="560"/>
      <c r="HW12" s="560"/>
    </row>
    <row r="13" spans="1:231" s="486" customFormat="1" ht="18.75">
      <c r="A13" s="549" t="s">
        <v>196</v>
      </c>
      <c r="B13" s="550" t="s">
        <v>179</v>
      </c>
      <c r="C13" s="511"/>
      <c r="D13" s="511" t="s">
        <v>326</v>
      </c>
      <c r="E13" s="511"/>
      <c r="F13" s="561"/>
      <c r="G13" s="511">
        <v>2</v>
      </c>
      <c r="H13" s="510">
        <v>60</v>
      </c>
      <c r="I13" s="511">
        <v>36</v>
      </c>
      <c r="J13" s="511">
        <v>18</v>
      </c>
      <c r="K13" s="511">
        <v>18</v>
      </c>
      <c r="L13" s="511"/>
      <c r="M13" s="511">
        <v>24</v>
      </c>
      <c r="N13" s="511"/>
      <c r="O13" s="511"/>
      <c r="P13" s="511">
        <v>4</v>
      </c>
      <c r="Q13" s="511"/>
      <c r="R13" s="511"/>
      <c r="S13" s="511"/>
      <c r="T13" s="511"/>
      <c r="U13" s="511"/>
      <c r="V13" s="511"/>
      <c r="W13" s="511"/>
      <c r="X13" s="511"/>
      <c r="Y13" s="556"/>
      <c r="Z13" s="558"/>
      <c r="AA13" s="484" t="s">
        <v>384</v>
      </c>
      <c r="AB13" s="484" t="s">
        <v>384</v>
      </c>
      <c r="AC13" s="484" t="s">
        <v>383</v>
      </c>
      <c r="AD13" s="484" t="s">
        <v>384</v>
      </c>
      <c r="AE13" s="484" t="s">
        <v>384</v>
      </c>
      <c r="AF13" s="484" t="s">
        <v>384</v>
      </c>
      <c r="AG13" s="558"/>
      <c r="AH13" s="558"/>
      <c r="AI13" s="558"/>
      <c r="AJ13" s="558"/>
      <c r="AK13" s="558"/>
      <c r="AL13" s="558"/>
      <c r="AM13" s="558"/>
      <c r="AN13" s="558"/>
      <c r="AO13" s="558"/>
      <c r="AP13" s="558"/>
      <c r="AQ13" s="558"/>
      <c r="AR13" s="558"/>
      <c r="AS13" s="558"/>
      <c r="AT13" s="558"/>
      <c r="AU13" s="558"/>
      <c r="AV13" s="558"/>
      <c r="AW13" s="558"/>
      <c r="AX13" s="558"/>
      <c r="AY13" s="558"/>
      <c r="AZ13" s="560"/>
      <c r="BA13" s="560"/>
      <c r="BB13" s="560"/>
      <c r="BC13" s="560"/>
      <c r="BD13" s="560"/>
      <c r="BE13" s="560"/>
      <c r="BF13" s="560"/>
      <c r="BG13" s="560"/>
      <c r="BH13" s="560"/>
      <c r="BI13" s="560"/>
      <c r="BJ13" s="560"/>
      <c r="BK13" s="560"/>
      <c r="BL13" s="560"/>
      <c r="BM13" s="560"/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0"/>
      <c r="BZ13" s="560"/>
      <c r="CA13" s="560"/>
      <c r="CB13" s="560"/>
      <c r="CC13" s="560"/>
      <c r="CD13" s="560"/>
      <c r="CE13" s="560"/>
      <c r="CF13" s="560"/>
      <c r="CG13" s="560"/>
      <c r="CH13" s="560"/>
      <c r="CI13" s="560"/>
      <c r="CJ13" s="560"/>
      <c r="CK13" s="560"/>
      <c r="CL13" s="560"/>
      <c r="CM13" s="560"/>
      <c r="CN13" s="560"/>
      <c r="CO13" s="560"/>
      <c r="CP13" s="560"/>
      <c r="CQ13" s="560"/>
      <c r="CR13" s="560"/>
      <c r="CS13" s="560"/>
      <c r="CT13" s="560"/>
      <c r="CU13" s="560"/>
      <c r="CV13" s="560"/>
      <c r="CW13" s="560"/>
      <c r="CX13" s="560"/>
      <c r="CY13" s="560"/>
      <c r="CZ13" s="560"/>
      <c r="DA13" s="560"/>
      <c r="DB13" s="560"/>
      <c r="DC13" s="560"/>
      <c r="DD13" s="560"/>
      <c r="DE13" s="560"/>
      <c r="DF13" s="560"/>
      <c r="DG13" s="560"/>
      <c r="DH13" s="560"/>
      <c r="DI13" s="560"/>
      <c r="DJ13" s="560"/>
      <c r="DK13" s="560"/>
      <c r="DL13" s="560"/>
      <c r="DM13" s="560"/>
      <c r="DN13" s="560"/>
      <c r="DO13" s="560"/>
      <c r="DP13" s="560"/>
      <c r="DQ13" s="560"/>
      <c r="DR13" s="560"/>
      <c r="DS13" s="560"/>
      <c r="DT13" s="560"/>
      <c r="DU13" s="560"/>
      <c r="DV13" s="560"/>
      <c r="DW13" s="560"/>
      <c r="DX13" s="560"/>
      <c r="DY13" s="560"/>
      <c r="DZ13" s="560"/>
      <c r="EA13" s="560"/>
      <c r="EB13" s="560"/>
      <c r="EC13" s="560"/>
      <c r="ED13" s="560"/>
      <c r="EE13" s="560"/>
      <c r="EF13" s="560"/>
      <c r="EG13" s="560"/>
      <c r="EH13" s="560"/>
      <c r="EI13" s="560"/>
      <c r="EJ13" s="560"/>
      <c r="EK13" s="560"/>
      <c r="EL13" s="560"/>
      <c r="EM13" s="560"/>
      <c r="EN13" s="560"/>
      <c r="EO13" s="560"/>
      <c r="EP13" s="560"/>
      <c r="EQ13" s="560"/>
      <c r="ER13" s="560"/>
      <c r="ES13" s="560"/>
      <c r="ET13" s="560"/>
      <c r="EU13" s="560"/>
      <c r="EV13" s="560"/>
      <c r="EW13" s="560"/>
      <c r="EX13" s="560"/>
      <c r="EY13" s="560"/>
      <c r="EZ13" s="560"/>
      <c r="FA13" s="560"/>
      <c r="FB13" s="560"/>
      <c r="FC13" s="560"/>
      <c r="FD13" s="560"/>
      <c r="FE13" s="560"/>
      <c r="FF13" s="560"/>
      <c r="FG13" s="560"/>
      <c r="FH13" s="560"/>
      <c r="FI13" s="560"/>
      <c r="FJ13" s="560"/>
      <c r="FK13" s="560"/>
      <c r="FL13" s="560"/>
      <c r="FM13" s="560"/>
      <c r="FN13" s="560"/>
      <c r="FO13" s="560"/>
      <c r="FP13" s="560"/>
      <c r="FQ13" s="560"/>
      <c r="FR13" s="560"/>
      <c r="FS13" s="560"/>
      <c r="FT13" s="560"/>
      <c r="FU13" s="560"/>
      <c r="FV13" s="560"/>
      <c r="FW13" s="560"/>
      <c r="FX13" s="560"/>
      <c r="FY13" s="560"/>
      <c r="FZ13" s="560"/>
      <c r="GA13" s="560"/>
      <c r="GB13" s="560"/>
      <c r="GC13" s="560"/>
      <c r="GD13" s="560"/>
      <c r="GE13" s="560"/>
      <c r="GF13" s="560"/>
      <c r="GG13" s="560"/>
      <c r="GH13" s="560"/>
      <c r="GI13" s="560"/>
      <c r="GJ13" s="560"/>
      <c r="GK13" s="560"/>
      <c r="GL13" s="560"/>
      <c r="GM13" s="560"/>
      <c r="GN13" s="560"/>
      <c r="GO13" s="560"/>
      <c r="GP13" s="560"/>
      <c r="GQ13" s="560"/>
      <c r="GR13" s="560"/>
      <c r="GS13" s="560"/>
      <c r="GT13" s="560"/>
      <c r="GU13" s="560"/>
      <c r="GV13" s="560"/>
      <c r="GW13" s="560"/>
      <c r="GX13" s="560"/>
      <c r="GY13" s="560"/>
      <c r="GZ13" s="560"/>
      <c r="HA13" s="560"/>
      <c r="HB13" s="560"/>
      <c r="HC13" s="560"/>
      <c r="HD13" s="560"/>
      <c r="HE13" s="560"/>
      <c r="HF13" s="560"/>
      <c r="HG13" s="560"/>
      <c r="HH13" s="560"/>
      <c r="HI13" s="560"/>
      <c r="HJ13" s="560"/>
      <c r="HK13" s="560"/>
      <c r="HL13" s="560"/>
      <c r="HM13" s="560"/>
      <c r="HN13" s="560"/>
      <c r="HO13" s="560"/>
      <c r="HP13" s="560"/>
      <c r="HQ13" s="560"/>
      <c r="HR13" s="560"/>
      <c r="HS13" s="560"/>
      <c r="HT13" s="560"/>
      <c r="HU13" s="560"/>
      <c r="HV13" s="560"/>
      <c r="HW13" s="560"/>
    </row>
    <row r="14" spans="1:231" s="486" customFormat="1" ht="19.5">
      <c r="A14" s="479" t="s">
        <v>219</v>
      </c>
      <c r="B14" s="497" t="s">
        <v>189</v>
      </c>
      <c r="C14" s="478" t="s">
        <v>326</v>
      </c>
      <c r="D14" s="478"/>
      <c r="E14" s="478"/>
      <c r="F14" s="548"/>
      <c r="G14" s="478">
        <v>2</v>
      </c>
      <c r="H14" s="478">
        <v>60</v>
      </c>
      <c r="I14" s="478">
        <v>36</v>
      </c>
      <c r="J14" s="478">
        <v>18</v>
      </c>
      <c r="K14" s="478">
        <v>18</v>
      </c>
      <c r="L14" s="478"/>
      <c r="M14" s="478">
        <v>24</v>
      </c>
      <c r="N14" s="478"/>
      <c r="O14" s="478"/>
      <c r="P14" s="478">
        <v>4</v>
      </c>
      <c r="Q14" s="478"/>
      <c r="R14" s="478"/>
      <c r="S14" s="478"/>
      <c r="T14" s="478"/>
      <c r="U14" s="478"/>
      <c r="V14" s="478"/>
      <c r="W14" s="478"/>
      <c r="X14" s="478"/>
      <c r="Y14" s="304"/>
      <c r="Z14" s="484"/>
      <c r="AA14" s="484" t="s">
        <v>384</v>
      </c>
      <c r="AB14" s="484" t="s">
        <v>384</v>
      </c>
      <c r="AC14" s="484" t="s">
        <v>383</v>
      </c>
      <c r="AD14" s="484" t="s">
        <v>384</v>
      </c>
      <c r="AE14" s="484" t="s">
        <v>384</v>
      </c>
      <c r="AF14" s="484" t="s">
        <v>384</v>
      </c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5"/>
      <c r="DX14" s="485"/>
      <c r="DY14" s="485"/>
      <c r="DZ14" s="485"/>
      <c r="EA14" s="485"/>
      <c r="EB14" s="485"/>
      <c r="EC14" s="485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  <c r="FL14" s="485"/>
      <c r="FM14" s="485"/>
      <c r="FN14" s="485"/>
      <c r="FO14" s="485"/>
      <c r="FP14" s="485"/>
      <c r="FQ14" s="485"/>
      <c r="FR14" s="485"/>
      <c r="FS14" s="485"/>
      <c r="FT14" s="485"/>
      <c r="FU14" s="485"/>
      <c r="FV14" s="485"/>
      <c r="FW14" s="485"/>
      <c r="FX14" s="485"/>
      <c r="FY14" s="485"/>
      <c r="FZ14" s="485"/>
      <c r="GA14" s="485"/>
      <c r="GB14" s="485"/>
      <c r="GC14" s="485"/>
      <c r="GD14" s="485"/>
      <c r="GE14" s="485"/>
      <c r="GF14" s="485"/>
      <c r="GG14" s="485"/>
      <c r="GH14" s="485"/>
      <c r="GI14" s="485"/>
      <c r="GJ14" s="485"/>
      <c r="GK14" s="485"/>
      <c r="GL14" s="485"/>
      <c r="GM14" s="485"/>
      <c r="GN14" s="485"/>
      <c r="GO14" s="485"/>
      <c r="GP14" s="485"/>
      <c r="GQ14" s="485"/>
      <c r="GR14" s="485"/>
      <c r="GS14" s="485"/>
      <c r="GT14" s="485"/>
      <c r="GU14" s="485"/>
      <c r="GV14" s="485"/>
      <c r="GW14" s="485"/>
      <c r="GX14" s="485"/>
      <c r="GY14" s="485"/>
      <c r="GZ14" s="485"/>
      <c r="HA14" s="485"/>
      <c r="HB14" s="485"/>
      <c r="HC14" s="485"/>
      <c r="HD14" s="485"/>
      <c r="HE14" s="485"/>
      <c r="HF14" s="485"/>
      <c r="HG14" s="485"/>
      <c r="HH14" s="485"/>
      <c r="HI14" s="485"/>
      <c r="HJ14" s="485"/>
      <c r="HK14" s="485"/>
      <c r="HL14" s="485"/>
      <c r="HM14" s="485"/>
      <c r="HN14" s="485"/>
      <c r="HO14" s="485"/>
      <c r="HP14" s="485"/>
      <c r="HQ14" s="485"/>
      <c r="HR14" s="485"/>
      <c r="HS14" s="485"/>
      <c r="HT14" s="485"/>
      <c r="HU14" s="485"/>
      <c r="HV14" s="485"/>
      <c r="HW14" s="485"/>
    </row>
    <row r="15" spans="1:57" s="486" customFormat="1" ht="18.75">
      <c r="A15" s="302"/>
      <c r="B15" s="491" t="s">
        <v>252</v>
      </c>
      <c r="C15" s="492">
        <v>4</v>
      </c>
      <c r="D15" s="493">
        <v>3</v>
      </c>
      <c r="E15" s="493"/>
      <c r="F15" s="492"/>
      <c r="G15" s="492"/>
      <c r="H15" s="492"/>
      <c r="I15" s="491"/>
      <c r="J15" s="491"/>
      <c r="K15" s="491"/>
      <c r="L15" s="491"/>
      <c r="M15" s="491"/>
      <c r="N15" s="491"/>
      <c r="O15" s="491"/>
      <c r="P15" s="491">
        <f>SUM(P8:P14)</f>
        <v>28</v>
      </c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N15" s="491"/>
      <c r="AO15" s="491"/>
      <c r="AP15" s="491"/>
      <c r="AQ15" s="491"/>
      <c r="AR15" s="491"/>
      <c r="AS15" s="491"/>
      <c r="AT15" s="491"/>
      <c r="AU15" s="491"/>
      <c r="AV15" s="491"/>
      <c r="AW15" s="491"/>
      <c r="AX15" s="491"/>
      <c r="AY15" s="491"/>
      <c r="AZ15" s="500"/>
      <c r="BA15" s="491"/>
      <c r="BB15" s="491"/>
      <c r="BC15" s="491"/>
      <c r="BD15" s="491"/>
      <c r="BE15" s="491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9"/>
  <sheetViews>
    <sheetView view="pageBreakPreview" zoomScale="75" zoomScaleNormal="50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6" width="6.25390625" style="10" hidden="1" customWidth="1"/>
    <col min="17" max="17" width="16.125" style="10" customWidth="1"/>
    <col min="18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23.00390625" style="10" customWidth="1"/>
    <col min="52" max="57" width="9.125" style="468" customWidth="1"/>
    <col min="58" max="16384" width="9.125" style="10" customWidth="1"/>
  </cols>
  <sheetData>
    <row r="1" spans="1:57" s="13" customFormat="1" ht="19.5" thickBot="1">
      <c r="A1" s="936" t="s">
        <v>390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8"/>
      <c r="AZ1" s="351"/>
      <c r="BA1" s="351"/>
      <c r="BB1" s="351"/>
      <c r="BC1" s="351"/>
      <c r="BD1" s="351"/>
      <c r="BE1" s="351"/>
    </row>
    <row r="2" spans="1:57" s="13" customFormat="1" ht="12.75" customHeight="1">
      <c r="A2" s="918" t="s">
        <v>32</v>
      </c>
      <c r="B2" s="881" t="s">
        <v>101</v>
      </c>
      <c r="C2" s="866" t="s">
        <v>325</v>
      </c>
      <c r="D2" s="867"/>
      <c r="E2" s="868"/>
      <c r="F2" s="869"/>
      <c r="G2" s="934" t="s">
        <v>102</v>
      </c>
      <c r="H2" s="958" t="s">
        <v>108</v>
      </c>
      <c r="I2" s="959"/>
      <c r="J2" s="959"/>
      <c r="K2" s="959"/>
      <c r="L2" s="959"/>
      <c r="M2" s="960"/>
      <c r="N2" s="878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80"/>
      <c r="Z2" s="34"/>
      <c r="AY2" s="971" t="s">
        <v>385</v>
      </c>
      <c r="AZ2" s="351"/>
      <c r="BA2" s="351"/>
      <c r="BB2" s="351"/>
      <c r="BC2" s="351"/>
      <c r="BD2" s="351"/>
      <c r="BE2" s="351"/>
    </row>
    <row r="3" spans="1:57" s="13" customFormat="1" ht="12.75" customHeight="1">
      <c r="A3" s="919"/>
      <c r="B3" s="882"/>
      <c r="C3" s="870"/>
      <c r="D3" s="871"/>
      <c r="E3" s="872"/>
      <c r="F3" s="873"/>
      <c r="G3" s="935"/>
      <c r="H3" s="914" t="s">
        <v>109</v>
      </c>
      <c r="I3" s="949" t="s">
        <v>112</v>
      </c>
      <c r="J3" s="950"/>
      <c r="K3" s="950"/>
      <c r="L3" s="951"/>
      <c r="M3" s="967" t="s">
        <v>115</v>
      </c>
      <c r="N3" s="939" t="s">
        <v>34</v>
      </c>
      <c r="O3" s="940"/>
      <c r="P3" s="941"/>
      <c r="Q3" s="945" t="s">
        <v>35</v>
      </c>
      <c r="R3" s="940"/>
      <c r="S3" s="941"/>
      <c r="T3" s="945" t="s">
        <v>36</v>
      </c>
      <c r="U3" s="940"/>
      <c r="V3" s="941"/>
      <c r="W3" s="945" t="s">
        <v>37</v>
      </c>
      <c r="X3" s="940"/>
      <c r="Y3" s="947"/>
      <c r="AY3" s="971"/>
      <c r="AZ3" s="351"/>
      <c r="BA3" s="351"/>
      <c r="BB3" s="351"/>
      <c r="BC3" s="351"/>
      <c r="BD3" s="351"/>
      <c r="BE3" s="351"/>
    </row>
    <row r="4" spans="1:57" s="13" customFormat="1" ht="18.75" customHeight="1">
      <c r="A4" s="919"/>
      <c r="B4" s="882"/>
      <c r="C4" s="877" t="s">
        <v>103</v>
      </c>
      <c r="D4" s="877" t="s">
        <v>104</v>
      </c>
      <c r="E4" s="955" t="s">
        <v>105</v>
      </c>
      <c r="F4" s="968"/>
      <c r="G4" s="935"/>
      <c r="H4" s="914"/>
      <c r="I4" s="877" t="s">
        <v>110</v>
      </c>
      <c r="J4" s="955" t="s">
        <v>111</v>
      </c>
      <c r="K4" s="956"/>
      <c r="L4" s="957"/>
      <c r="M4" s="967"/>
      <c r="N4" s="942"/>
      <c r="O4" s="943"/>
      <c r="P4" s="944"/>
      <c r="Q4" s="946"/>
      <c r="R4" s="943"/>
      <c r="S4" s="944"/>
      <c r="T4" s="946"/>
      <c r="U4" s="943"/>
      <c r="V4" s="944"/>
      <c r="W4" s="946"/>
      <c r="X4" s="943"/>
      <c r="Y4" s="948"/>
      <c r="AY4" s="971"/>
      <c r="AZ4" s="351"/>
      <c r="BA4" s="351"/>
      <c r="BB4" s="351"/>
      <c r="BC4" s="351"/>
      <c r="BD4" s="351"/>
      <c r="BE4" s="351"/>
    </row>
    <row r="5" spans="1:57" s="13" customFormat="1" ht="15.75">
      <c r="A5" s="919"/>
      <c r="B5" s="882"/>
      <c r="C5" s="877"/>
      <c r="D5" s="877"/>
      <c r="E5" s="874" t="s">
        <v>106</v>
      </c>
      <c r="F5" s="952" t="s">
        <v>107</v>
      </c>
      <c r="G5" s="935"/>
      <c r="H5" s="914"/>
      <c r="I5" s="877"/>
      <c r="J5" s="874" t="s">
        <v>33</v>
      </c>
      <c r="K5" s="874" t="s">
        <v>113</v>
      </c>
      <c r="L5" s="874" t="s">
        <v>114</v>
      </c>
      <c r="M5" s="967"/>
      <c r="N5" s="95">
        <v>1</v>
      </c>
      <c r="O5" s="14" t="s">
        <v>330</v>
      </c>
      <c r="P5" s="14" t="s">
        <v>326</v>
      </c>
      <c r="Q5" s="14">
        <v>3</v>
      </c>
      <c r="R5" s="14" t="s">
        <v>329</v>
      </c>
      <c r="S5" s="14" t="s">
        <v>331</v>
      </c>
      <c r="T5" s="14">
        <v>5</v>
      </c>
      <c r="U5" s="14" t="s">
        <v>332</v>
      </c>
      <c r="V5" s="14" t="s">
        <v>333</v>
      </c>
      <c r="W5" s="14">
        <v>7</v>
      </c>
      <c r="X5" s="14" t="s">
        <v>334</v>
      </c>
      <c r="Y5" s="26" t="s">
        <v>328</v>
      </c>
      <c r="AY5" s="971"/>
      <c r="AZ5" s="351"/>
      <c r="BA5" s="351"/>
      <c r="BB5" s="351"/>
      <c r="BC5" s="351"/>
      <c r="BD5" s="351"/>
      <c r="BE5" s="351"/>
    </row>
    <row r="6" spans="1:57" s="13" customFormat="1" ht="21" customHeight="1" thickBot="1">
      <c r="A6" s="919"/>
      <c r="B6" s="882"/>
      <c r="C6" s="877"/>
      <c r="D6" s="877"/>
      <c r="E6" s="875"/>
      <c r="F6" s="953"/>
      <c r="G6" s="935"/>
      <c r="H6" s="914"/>
      <c r="I6" s="877"/>
      <c r="J6" s="875"/>
      <c r="K6" s="875"/>
      <c r="L6" s="875"/>
      <c r="M6" s="967"/>
      <c r="N6" s="964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65"/>
      <c r="AY6" s="971"/>
      <c r="AZ6" s="351"/>
      <c r="BA6" s="351"/>
      <c r="BB6" s="351"/>
      <c r="BC6" s="351"/>
      <c r="BD6" s="351"/>
      <c r="BE6" s="351"/>
    </row>
    <row r="7" spans="1:57" s="13" customFormat="1" ht="36.75" customHeight="1">
      <c r="A7" s="980"/>
      <c r="B7" s="882"/>
      <c r="C7" s="874"/>
      <c r="D7" s="874"/>
      <c r="E7" s="875"/>
      <c r="F7" s="953"/>
      <c r="G7" s="981"/>
      <c r="H7" s="982"/>
      <c r="I7" s="874"/>
      <c r="J7" s="875"/>
      <c r="K7" s="875"/>
      <c r="L7" s="875"/>
      <c r="M7" s="952"/>
      <c r="N7" s="472"/>
      <c r="O7" s="473">
        <v>9</v>
      </c>
      <c r="P7" s="474">
        <v>9</v>
      </c>
      <c r="Q7" s="472"/>
      <c r="R7" s="473">
        <v>9</v>
      </c>
      <c r="S7" s="474">
        <v>9</v>
      </c>
      <c r="T7" s="472">
        <v>15</v>
      </c>
      <c r="U7" s="473">
        <v>9</v>
      </c>
      <c r="V7" s="474">
        <v>9</v>
      </c>
      <c r="W7" s="472">
        <v>15</v>
      </c>
      <c r="X7" s="473">
        <v>9</v>
      </c>
      <c r="Y7" s="474">
        <v>8</v>
      </c>
      <c r="AK7" s="475"/>
      <c r="AL7" s="978" t="s">
        <v>34</v>
      </c>
      <c r="AM7" s="978"/>
      <c r="AN7" s="978"/>
      <c r="AO7" s="978" t="s">
        <v>35</v>
      </c>
      <c r="AP7" s="978"/>
      <c r="AQ7" s="978"/>
      <c r="AR7" s="978" t="s">
        <v>36</v>
      </c>
      <c r="AS7" s="978"/>
      <c r="AT7" s="978"/>
      <c r="AU7" s="978" t="s">
        <v>37</v>
      </c>
      <c r="AV7" s="978"/>
      <c r="AW7" s="978"/>
      <c r="AY7" s="979"/>
      <c r="AZ7" s="351"/>
      <c r="BA7" s="351"/>
      <c r="BB7" s="351"/>
      <c r="BC7" s="351"/>
      <c r="BD7" s="351"/>
      <c r="BE7" s="351"/>
    </row>
    <row r="8" spans="1:231" s="571" customFormat="1" ht="37.5">
      <c r="A8" s="562" t="s">
        <v>275</v>
      </c>
      <c r="B8" s="563" t="s">
        <v>276</v>
      </c>
      <c r="C8" s="564"/>
      <c r="D8" s="565" t="s">
        <v>327</v>
      </c>
      <c r="E8" s="565"/>
      <c r="F8" s="566"/>
      <c r="G8" s="567"/>
      <c r="H8" s="564"/>
      <c r="I8" s="564"/>
      <c r="J8" s="564"/>
      <c r="K8" s="564"/>
      <c r="L8" s="564"/>
      <c r="M8" s="564"/>
      <c r="N8" s="564"/>
      <c r="O8" s="564"/>
      <c r="P8" s="564"/>
      <c r="Q8" s="564" t="s">
        <v>277</v>
      </c>
      <c r="R8" s="564" t="s">
        <v>277</v>
      </c>
      <c r="S8" s="564" t="s">
        <v>277</v>
      </c>
      <c r="T8" s="564" t="s">
        <v>277</v>
      </c>
      <c r="U8" s="564" t="s">
        <v>277</v>
      </c>
      <c r="V8" s="564" t="s">
        <v>277</v>
      </c>
      <c r="W8" s="564" t="s">
        <v>277</v>
      </c>
      <c r="X8" s="564" t="s">
        <v>277</v>
      </c>
      <c r="Y8" s="564"/>
      <c r="Z8" s="568"/>
      <c r="AA8" s="569" t="s">
        <v>384</v>
      </c>
      <c r="AB8" s="569" t="s">
        <v>384</v>
      </c>
      <c r="AC8" s="569" t="s">
        <v>384</v>
      </c>
      <c r="AD8" s="569" t="s">
        <v>383</v>
      </c>
      <c r="AE8" s="569" t="s">
        <v>383</v>
      </c>
      <c r="AF8" s="569" t="s">
        <v>383</v>
      </c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70"/>
      <c r="BA8" s="570"/>
      <c r="BB8" s="570"/>
      <c r="BC8" s="570"/>
      <c r="BD8" s="570"/>
      <c r="BE8" s="570"/>
      <c r="BF8" s="570"/>
      <c r="BG8" s="570"/>
      <c r="BH8" s="570"/>
      <c r="BI8" s="570"/>
      <c r="BJ8" s="570"/>
      <c r="BK8" s="570"/>
      <c r="BL8" s="570"/>
      <c r="BM8" s="570"/>
      <c r="BN8" s="570"/>
      <c r="BO8" s="570"/>
      <c r="BP8" s="570"/>
      <c r="BQ8" s="570"/>
      <c r="BR8" s="570"/>
      <c r="BS8" s="570"/>
      <c r="BT8" s="570"/>
      <c r="BU8" s="570"/>
      <c r="BV8" s="570"/>
      <c r="BW8" s="570"/>
      <c r="BX8" s="570"/>
      <c r="BY8" s="570"/>
      <c r="BZ8" s="570"/>
      <c r="CA8" s="570"/>
      <c r="CB8" s="570"/>
      <c r="CC8" s="570"/>
      <c r="CD8" s="570"/>
      <c r="CE8" s="570"/>
      <c r="CF8" s="570"/>
      <c r="CG8" s="570"/>
      <c r="CH8" s="570"/>
      <c r="CI8" s="570"/>
      <c r="CJ8" s="570"/>
      <c r="CK8" s="570"/>
      <c r="CL8" s="570"/>
      <c r="CM8" s="570"/>
      <c r="CN8" s="570"/>
      <c r="CO8" s="570"/>
      <c r="CP8" s="570"/>
      <c r="CQ8" s="570"/>
      <c r="CR8" s="570"/>
      <c r="CS8" s="570"/>
      <c r="CT8" s="570"/>
      <c r="CU8" s="570"/>
      <c r="CV8" s="570"/>
      <c r="CW8" s="570"/>
      <c r="CX8" s="570"/>
      <c r="CY8" s="570"/>
      <c r="CZ8" s="570"/>
      <c r="DA8" s="570"/>
      <c r="DB8" s="570"/>
      <c r="DC8" s="570"/>
      <c r="DD8" s="570"/>
      <c r="DE8" s="570"/>
      <c r="DF8" s="570"/>
      <c r="DG8" s="570"/>
      <c r="DH8" s="570"/>
      <c r="DI8" s="570"/>
      <c r="DJ8" s="570"/>
      <c r="DK8" s="570"/>
      <c r="DL8" s="570"/>
      <c r="DM8" s="570"/>
      <c r="DN8" s="570"/>
      <c r="DO8" s="570"/>
      <c r="DP8" s="570"/>
      <c r="DQ8" s="570"/>
      <c r="DR8" s="570"/>
      <c r="DS8" s="570"/>
      <c r="DT8" s="570"/>
      <c r="DU8" s="570"/>
      <c r="DV8" s="570"/>
      <c r="DW8" s="570"/>
      <c r="DX8" s="570"/>
      <c r="DY8" s="570"/>
      <c r="DZ8" s="570"/>
      <c r="EA8" s="570"/>
      <c r="EB8" s="570"/>
      <c r="EC8" s="570"/>
      <c r="ED8" s="570"/>
      <c r="EE8" s="570"/>
      <c r="EF8" s="570"/>
      <c r="EG8" s="570"/>
      <c r="EH8" s="570"/>
      <c r="EI8" s="570"/>
      <c r="EJ8" s="570"/>
      <c r="EK8" s="570"/>
      <c r="EL8" s="570"/>
      <c r="EM8" s="570"/>
      <c r="EN8" s="570"/>
      <c r="EO8" s="570"/>
      <c r="EP8" s="570"/>
      <c r="EQ8" s="570"/>
      <c r="ER8" s="570"/>
      <c r="ES8" s="570"/>
      <c r="ET8" s="570"/>
      <c r="EU8" s="570"/>
      <c r="EV8" s="570"/>
      <c r="EW8" s="570"/>
      <c r="EX8" s="570"/>
      <c r="EY8" s="570"/>
      <c r="EZ8" s="570"/>
      <c r="FA8" s="570"/>
      <c r="FB8" s="570"/>
      <c r="FC8" s="570"/>
      <c r="FD8" s="570"/>
      <c r="FE8" s="570"/>
      <c r="FF8" s="570"/>
      <c r="FG8" s="570"/>
      <c r="FH8" s="570"/>
      <c r="FI8" s="570"/>
      <c r="FJ8" s="570"/>
      <c r="FK8" s="570"/>
      <c r="FL8" s="570"/>
      <c r="FM8" s="570"/>
      <c r="FN8" s="570"/>
      <c r="FO8" s="570"/>
      <c r="FP8" s="570"/>
      <c r="FQ8" s="570"/>
      <c r="FR8" s="570"/>
      <c r="FS8" s="570"/>
      <c r="FT8" s="570"/>
      <c r="FU8" s="570"/>
      <c r="FV8" s="570"/>
      <c r="FW8" s="570"/>
      <c r="FX8" s="570"/>
      <c r="FY8" s="570"/>
      <c r="FZ8" s="570"/>
      <c r="GA8" s="570"/>
      <c r="GB8" s="570"/>
      <c r="GC8" s="570"/>
      <c r="GD8" s="570"/>
      <c r="GE8" s="570"/>
      <c r="GF8" s="570"/>
      <c r="GG8" s="570"/>
      <c r="GH8" s="570"/>
      <c r="GI8" s="570"/>
      <c r="GJ8" s="570"/>
      <c r="GK8" s="570"/>
      <c r="GL8" s="570"/>
      <c r="GM8" s="570"/>
      <c r="GN8" s="570"/>
      <c r="GO8" s="570"/>
      <c r="GP8" s="570"/>
      <c r="GQ8" s="570"/>
      <c r="GR8" s="570"/>
      <c r="GS8" s="570"/>
      <c r="GT8" s="570"/>
      <c r="GU8" s="570"/>
      <c r="GV8" s="570"/>
      <c r="GW8" s="570"/>
      <c r="GX8" s="570"/>
      <c r="GY8" s="570"/>
      <c r="GZ8" s="570"/>
      <c r="HA8" s="570"/>
      <c r="HB8" s="570"/>
      <c r="HC8" s="570"/>
      <c r="HD8" s="570"/>
      <c r="HE8" s="570"/>
      <c r="HF8" s="570"/>
      <c r="HG8" s="570"/>
      <c r="HH8" s="570"/>
      <c r="HI8" s="570"/>
      <c r="HJ8" s="570"/>
      <c r="HK8" s="570"/>
      <c r="HL8" s="570"/>
      <c r="HM8" s="570"/>
      <c r="HN8" s="570"/>
      <c r="HO8" s="570"/>
      <c r="HP8" s="570"/>
      <c r="HQ8" s="570"/>
      <c r="HR8" s="570"/>
      <c r="HS8" s="570"/>
      <c r="HT8" s="570"/>
      <c r="HU8" s="570"/>
      <c r="HV8" s="570"/>
      <c r="HW8" s="570"/>
    </row>
    <row r="9" spans="1:231" s="571" customFormat="1" ht="19.5">
      <c r="A9" s="572" t="s">
        <v>129</v>
      </c>
      <c r="B9" s="573" t="s">
        <v>44</v>
      </c>
      <c r="C9" s="574">
        <v>3</v>
      </c>
      <c r="D9" s="574"/>
      <c r="E9" s="574"/>
      <c r="F9" s="575"/>
      <c r="G9" s="576">
        <v>3</v>
      </c>
      <c r="H9" s="577">
        <v>90</v>
      </c>
      <c r="I9" s="574">
        <v>45</v>
      </c>
      <c r="J9" s="577">
        <v>30</v>
      </c>
      <c r="K9" s="577"/>
      <c r="L9" s="577">
        <v>15</v>
      </c>
      <c r="M9" s="577">
        <v>45</v>
      </c>
      <c r="N9" s="578"/>
      <c r="O9" s="574"/>
      <c r="P9" s="574"/>
      <c r="Q9" s="574">
        <v>3</v>
      </c>
      <c r="R9" s="579"/>
      <c r="S9" s="574"/>
      <c r="T9" s="574"/>
      <c r="U9" s="574"/>
      <c r="V9" s="574"/>
      <c r="W9" s="574"/>
      <c r="X9" s="574"/>
      <c r="Y9" s="574"/>
      <c r="Z9" s="569"/>
      <c r="AA9" s="569" t="s">
        <v>384</v>
      </c>
      <c r="AB9" s="569" t="s">
        <v>384</v>
      </c>
      <c r="AC9" s="569" t="s">
        <v>384</v>
      </c>
      <c r="AD9" s="569" t="s">
        <v>383</v>
      </c>
      <c r="AE9" s="569" t="s">
        <v>384</v>
      </c>
      <c r="AF9" s="569" t="s">
        <v>384</v>
      </c>
      <c r="AG9" s="569"/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69"/>
      <c r="AU9" s="569"/>
      <c r="AV9" s="569"/>
      <c r="AW9" s="569"/>
      <c r="AX9" s="569"/>
      <c r="AY9" s="569"/>
      <c r="AZ9" s="580"/>
      <c r="BA9" s="580"/>
      <c r="BB9" s="580"/>
      <c r="BC9" s="580"/>
      <c r="BD9" s="580"/>
      <c r="BE9" s="580"/>
      <c r="BF9" s="580"/>
      <c r="BG9" s="580"/>
      <c r="BH9" s="580"/>
      <c r="BI9" s="580"/>
      <c r="BJ9" s="580"/>
      <c r="BK9" s="580"/>
      <c r="BL9" s="580"/>
      <c r="BM9" s="580"/>
      <c r="BN9" s="580"/>
      <c r="BO9" s="580"/>
      <c r="BP9" s="580"/>
      <c r="BQ9" s="580"/>
      <c r="BR9" s="580"/>
      <c r="BS9" s="580"/>
      <c r="BT9" s="580"/>
      <c r="BU9" s="580"/>
      <c r="BV9" s="580"/>
      <c r="BW9" s="580"/>
      <c r="BX9" s="580"/>
      <c r="BY9" s="580"/>
      <c r="BZ9" s="580"/>
      <c r="CA9" s="580"/>
      <c r="CB9" s="580"/>
      <c r="CC9" s="580"/>
      <c r="CD9" s="580"/>
      <c r="CE9" s="580"/>
      <c r="CF9" s="580"/>
      <c r="CG9" s="580"/>
      <c r="CH9" s="580"/>
      <c r="CI9" s="580"/>
      <c r="CJ9" s="580"/>
      <c r="CK9" s="580"/>
      <c r="CL9" s="580"/>
      <c r="CM9" s="580"/>
      <c r="CN9" s="580"/>
      <c r="CO9" s="580"/>
      <c r="CP9" s="580"/>
      <c r="CQ9" s="580"/>
      <c r="CR9" s="580"/>
      <c r="CS9" s="580"/>
      <c r="CT9" s="580"/>
      <c r="CU9" s="580"/>
      <c r="CV9" s="580"/>
      <c r="CW9" s="580"/>
      <c r="CX9" s="580"/>
      <c r="CY9" s="580"/>
      <c r="CZ9" s="580"/>
      <c r="DA9" s="580"/>
      <c r="DB9" s="580"/>
      <c r="DC9" s="580"/>
      <c r="DD9" s="580"/>
      <c r="DE9" s="580"/>
      <c r="DF9" s="580"/>
      <c r="DG9" s="580"/>
      <c r="DH9" s="580"/>
      <c r="DI9" s="580"/>
      <c r="DJ9" s="580"/>
      <c r="DK9" s="580"/>
      <c r="DL9" s="580"/>
      <c r="DM9" s="580"/>
      <c r="DN9" s="580"/>
      <c r="DO9" s="580"/>
      <c r="DP9" s="580"/>
      <c r="DQ9" s="580"/>
      <c r="DR9" s="580"/>
      <c r="DS9" s="580"/>
      <c r="DT9" s="580"/>
      <c r="DU9" s="580"/>
      <c r="DV9" s="580"/>
      <c r="DW9" s="580"/>
      <c r="DX9" s="580"/>
      <c r="DY9" s="580"/>
      <c r="DZ9" s="580"/>
      <c r="EA9" s="580"/>
      <c r="EB9" s="580"/>
      <c r="EC9" s="580"/>
      <c r="ED9" s="580"/>
      <c r="EE9" s="580"/>
      <c r="EF9" s="580"/>
      <c r="EG9" s="580"/>
      <c r="EH9" s="580"/>
      <c r="EI9" s="580"/>
      <c r="EJ9" s="580"/>
      <c r="EK9" s="580"/>
      <c r="EL9" s="580"/>
      <c r="EM9" s="580"/>
      <c r="EN9" s="580"/>
      <c r="EO9" s="580"/>
      <c r="EP9" s="580"/>
      <c r="EQ9" s="580"/>
      <c r="ER9" s="580"/>
      <c r="ES9" s="580"/>
      <c r="ET9" s="580"/>
      <c r="EU9" s="580"/>
      <c r="EV9" s="580"/>
      <c r="EW9" s="580"/>
      <c r="EX9" s="580"/>
      <c r="EY9" s="580"/>
      <c r="EZ9" s="580"/>
      <c r="FA9" s="580"/>
      <c r="FB9" s="580"/>
      <c r="FC9" s="580"/>
      <c r="FD9" s="580"/>
      <c r="FE9" s="580"/>
      <c r="FF9" s="580"/>
      <c r="FG9" s="580"/>
      <c r="FH9" s="580"/>
      <c r="FI9" s="580"/>
      <c r="FJ9" s="580"/>
      <c r="FK9" s="580"/>
      <c r="FL9" s="580"/>
      <c r="FM9" s="580"/>
      <c r="FN9" s="580"/>
      <c r="FO9" s="580"/>
      <c r="FP9" s="580"/>
      <c r="FQ9" s="580"/>
      <c r="FR9" s="580"/>
      <c r="FS9" s="580"/>
      <c r="FT9" s="580"/>
      <c r="FU9" s="580"/>
      <c r="FV9" s="580"/>
      <c r="FW9" s="580"/>
      <c r="FX9" s="580"/>
      <c r="FY9" s="580"/>
      <c r="FZ9" s="580"/>
      <c r="GA9" s="580"/>
      <c r="GB9" s="580"/>
      <c r="GC9" s="580"/>
      <c r="GD9" s="580"/>
      <c r="GE9" s="580"/>
      <c r="GF9" s="580"/>
      <c r="GG9" s="580"/>
      <c r="GH9" s="580"/>
      <c r="GI9" s="580"/>
      <c r="GJ9" s="580"/>
      <c r="GK9" s="580"/>
      <c r="GL9" s="580"/>
      <c r="GM9" s="580"/>
      <c r="GN9" s="580"/>
      <c r="GO9" s="580"/>
      <c r="GP9" s="580"/>
      <c r="GQ9" s="580"/>
      <c r="GR9" s="580"/>
      <c r="GS9" s="580"/>
      <c r="GT9" s="580"/>
      <c r="GU9" s="580"/>
      <c r="GV9" s="580"/>
      <c r="GW9" s="580"/>
      <c r="GX9" s="580"/>
      <c r="GY9" s="580"/>
      <c r="GZ9" s="580"/>
      <c r="HA9" s="580"/>
      <c r="HB9" s="580"/>
      <c r="HC9" s="580"/>
      <c r="HD9" s="580"/>
      <c r="HE9" s="580"/>
      <c r="HF9" s="580"/>
      <c r="HG9" s="580"/>
      <c r="HH9" s="580"/>
      <c r="HI9" s="580"/>
      <c r="HJ9" s="580"/>
      <c r="HK9" s="580"/>
      <c r="HL9" s="580"/>
      <c r="HM9" s="580"/>
      <c r="HN9" s="580"/>
      <c r="HO9" s="580"/>
      <c r="HP9" s="580"/>
      <c r="HQ9" s="580"/>
      <c r="HR9" s="580"/>
      <c r="HS9" s="580"/>
      <c r="HT9" s="580"/>
      <c r="HU9" s="580"/>
      <c r="HV9" s="580"/>
      <c r="HW9" s="580"/>
    </row>
    <row r="10" spans="1:231" s="571" customFormat="1" ht="18.75">
      <c r="A10" s="581" t="s">
        <v>134</v>
      </c>
      <c r="B10" s="582" t="s">
        <v>46</v>
      </c>
      <c r="C10" s="564"/>
      <c r="D10" s="583">
        <v>3</v>
      </c>
      <c r="E10" s="572"/>
      <c r="F10" s="584"/>
      <c r="G10" s="585">
        <v>3</v>
      </c>
      <c r="H10" s="574">
        <v>90</v>
      </c>
      <c r="I10" s="586">
        <v>60</v>
      </c>
      <c r="J10" s="574">
        <v>4</v>
      </c>
      <c r="K10" s="574"/>
      <c r="L10" s="574">
        <v>56</v>
      </c>
      <c r="M10" s="586">
        <v>30</v>
      </c>
      <c r="N10" s="583"/>
      <c r="O10" s="583"/>
      <c r="P10" s="583"/>
      <c r="Q10" s="583">
        <v>4</v>
      </c>
      <c r="R10" s="583"/>
      <c r="S10" s="583"/>
      <c r="T10" s="583"/>
      <c r="U10" s="583"/>
      <c r="V10" s="583"/>
      <c r="W10" s="583"/>
      <c r="X10" s="583"/>
      <c r="Y10" s="574"/>
      <c r="Z10" s="569"/>
      <c r="AA10" s="569" t="s">
        <v>384</v>
      </c>
      <c r="AB10" s="569" t="s">
        <v>384</v>
      </c>
      <c r="AC10" s="569" t="s">
        <v>384</v>
      </c>
      <c r="AD10" s="569" t="s">
        <v>383</v>
      </c>
      <c r="AE10" s="569" t="s">
        <v>384</v>
      </c>
      <c r="AF10" s="569" t="s">
        <v>384</v>
      </c>
      <c r="AG10" s="569"/>
      <c r="AH10" s="569"/>
      <c r="AI10" s="569"/>
      <c r="AJ10" s="569"/>
      <c r="AK10" s="569"/>
      <c r="AL10" s="569"/>
      <c r="AM10" s="569"/>
      <c r="AN10" s="569"/>
      <c r="AO10" s="569"/>
      <c r="AP10" s="569"/>
      <c r="AQ10" s="569"/>
      <c r="AR10" s="569"/>
      <c r="AS10" s="569"/>
      <c r="AT10" s="569"/>
      <c r="AU10" s="569"/>
      <c r="AV10" s="569"/>
      <c r="AW10" s="569"/>
      <c r="AX10" s="569"/>
      <c r="AY10" s="569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/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  <c r="DB10" s="580"/>
      <c r="DC10" s="580"/>
      <c r="DD10" s="580"/>
      <c r="DE10" s="580"/>
      <c r="DF10" s="580"/>
      <c r="DG10" s="580"/>
      <c r="DH10" s="580"/>
      <c r="DI10" s="580"/>
      <c r="DJ10" s="580"/>
      <c r="DK10" s="580"/>
      <c r="DL10" s="580"/>
      <c r="DM10" s="580"/>
      <c r="DN10" s="580"/>
      <c r="DO10" s="580"/>
      <c r="DP10" s="580"/>
      <c r="DQ10" s="580"/>
      <c r="DR10" s="580"/>
      <c r="DS10" s="580"/>
      <c r="DT10" s="580"/>
      <c r="DU10" s="580"/>
      <c r="DV10" s="580"/>
      <c r="DW10" s="580"/>
      <c r="DX10" s="580"/>
      <c r="DY10" s="580"/>
      <c r="DZ10" s="580"/>
      <c r="EA10" s="580"/>
      <c r="EB10" s="580"/>
      <c r="EC10" s="580"/>
      <c r="ED10" s="580"/>
      <c r="EE10" s="580"/>
      <c r="EF10" s="580"/>
      <c r="EG10" s="580"/>
      <c r="EH10" s="580"/>
      <c r="EI10" s="580"/>
      <c r="EJ10" s="580"/>
      <c r="EK10" s="580"/>
      <c r="EL10" s="580"/>
      <c r="EM10" s="580"/>
      <c r="EN10" s="580"/>
      <c r="EO10" s="580"/>
      <c r="EP10" s="580"/>
      <c r="EQ10" s="580"/>
      <c r="ER10" s="580"/>
      <c r="ES10" s="580"/>
      <c r="ET10" s="580"/>
      <c r="EU10" s="580"/>
      <c r="EV10" s="580"/>
      <c r="EW10" s="580"/>
      <c r="EX10" s="580"/>
      <c r="EY10" s="580"/>
      <c r="EZ10" s="580"/>
      <c r="FA10" s="580"/>
      <c r="FB10" s="580"/>
      <c r="FC10" s="580"/>
      <c r="FD10" s="580"/>
      <c r="FE10" s="580"/>
      <c r="FF10" s="580"/>
      <c r="FG10" s="580"/>
      <c r="FH10" s="580"/>
      <c r="FI10" s="580"/>
      <c r="FJ10" s="580"/>
      <c r="FK10" s="580"/>
      <c r="FL10" s="580"/>
      <c r="FM10" s="580"/>
      <c r="FN10" s="580"/>
      <c r="FO10" s="580"/>
      <c r="FP10" s="580"/>
      <c r="FQ10" s="580"/>
      <c r="FR10" s="580"/>
      <c r="FS10" s="580"/>
      <c r="FT10" s="580"/>
      <c r="FU10" s="580"/>
      <c r="FV10" s="580"/>
      <c r="FW10" s="580"/>
      <c r="FX10" s="580"/>
      <c r="FY10" s="580"/>
      <c r="FZ10" s="580"/>
      <c r="GA10" s="580"/>
      <c r="GB10" s="580"/>
      <c r="GC10" s="580"/>
      <c r="GD10" s="580"/>
      <c r="GE10" s="580"/>
      <c r="GF10" s="580"/>
      <c r="GG10" s="580"/>
      <c r="GH10" s="580"/>
      <c r="GI10" s="580"/>
      <c r="GJ10" s="580"/>
      <c r="GK10" s="580"/>
      <c r="GL10" s="580"/>
      <c r="GM10" s="580"/>
      <c r="GN10" s="580"/>
      <c r="GO10" s="580"/>
      <c r="GP10" s="580"/>
      <c r="GQ10" s="580"/>
      <c r="GR10" s="580"/>
      <c r="GS10" s="580"/>
      <c r="GT10" s="580"/>
      <c r="GU10" s="580"/>
      <c r="GV10" s="580"/>
      <c r="GW10" s="580"/>
      <c r="GX10" s="580"/>
      <c r="GY10" s="580"/>
      <c r="GZ10" s="580"/>
      <c r="HA10" s="580"/>
      <c r="HB10" s="580"/>
      <c r="HC10" s="580"/>
      <c r="HD10" s="580"/>
      <c r="HE10" s="580"/>
      <c r="HF10" s="580"/>
      <c r="HG10" s="580"/>
      <c r="HH10" s="580"/>
      <c r="HI10" s="580"/>
      <c r="HJ10" s="580"/>
      <c r="HK10" s="580"/>
      <c r="HL10" s="580"/>
      <c r="HM10" s="580"/>
      <c r="HN10" s="580"/>
      <c r="HO10" s="580"/>
      <c r="HP10" s="580"/>
      <c r="HQ10" s="580"/>
      <c r="HR10" s="580"/>
      <c r="HS10" s="580"/>
      <c r="HT10" s="580"/>
      <c r="HU10" s="580"/>
      <c r="HV10" s="580"/>
      <c r="HW10" s="580"/>
    </row>
    <row r="11" spans="1:231" s="571" customFormat="1" ht="19.5">
      <c r="A11" s="572" t="s">
        <v>142</v>
      </c>
      <c r="B11" s="587" t="s">
        <v>173</v>
      </c>
      <c r="C11" s="588"/>
      <c r="D11" s="588">
        <v>3</v>
      </c>
      <c r="E11" s="588"/>
      <c r="F11" s="589"/>
      <c r="G11" s="574">
        <v>3.5</v>
      </c>
      <c r="H11" s="590">
        <v>105</v>
      </c>
      <c r="I11" s="574">
        <v>60</v>
      </c>
      <c r="J11" s="590">
        <v>30</v>
      </c>
      <c r="K11" s="588"/>
      <c r="L11" s="588">
        <v>30</v>
      </c>
      <c r="M11" s="574">
        <v>45</v>
      </c>
      <c r="N11" s="583"/>
      <c r="O11" s="583"/>
      <c r="P11" s="583"/>
      <c r="Q11" s="583">
        <v>4</v>
      </c>
      <c r="R11" s="583"/>
      <c r="S11" s="583"/>
      <c r="T11" s="583"/>
      <c r="U11" s="583"/>
      <c r="V11" s="583"/>
      <c r="W11" s="583"/>
      <c r="X11" s="583"/>
      <c r="Y11" s="583"/>
      <c r="Z11" s="569"/>
      <c r="AA11" s="569" t="s">
        <v>384</v>
      </c>
      <c r="AB11" s="569" t="s">
        <v>384</v>
      </c>
      <c r="AC11" s="569" t="s">
        <v>384</v>
      </c>
      <c r="AD11" s="569" t="s">
        <v>383</v>
      </c>
      <c r="AE11" s="569" t="s">
        <v>384</v>
      </c>
      <c r="AF11" s="569" t="s">
        <v>384</v>
      </c>
      <c r="AG11" s="569"/>
      <c r="AH11" s="569"/>
      <c r="AI11" s="569"/>
      <c r="AJ11" s="569"/>
      <c r="AK11" s="569"/>
      <c r="AL11" s="569"/>
      <c r="AM11" s="569"/>
      <c r="AN11" s="569"/>
      <c r="AO11" s="569"/>
      <c r="AP11" s="569"/>
      <c r="AQ11" s="569"/>
      <c r="AR11" s="569"/>
      <c r="AS11" s="569"/>
      <c r="AT11" s="569"/>
      <c r="AU11" s="569"/>
      <c r="AV11" s="569"/>
      <c r="AW11" s="569"/>
      <c r="AX11" s="569"/>
      <c r="AY11" s="569"/>
      <c r="AZ11" s="580"/>
      <c r="BA11" s="580"/>
      <c r="BB11" s="580"/>
      <c r="BC11" s="580"/>
      <c r="BD11" s="580"/>
      <c r="BE11" s="580"/>
      <c r="BF11" s="580"/>
      <c r="BG11" s="580"/>
      <c r="BH11" s="580"/>
      <c r="BI11" s="580"/>
      <c r="BJ11" s="580"/>
      <c r="BK11" s="580"/>
      <c r="BL11" s="580"/>
      <c r="BM11" s="580"/>
      <c r="BN11" s="580"/>
      <c r="BO11" s="580"/>
      <c r="BP11" s="580"/>
      <c r="BQ11" s="580"/>
      <c r="BR11" s="580"/>
      <c r="BS11" s="580"/>
      <c r="BT11" s="580"/>
      <c r="BU11" s="580"/>
      <c r="BV11" s="580"/>
      <c r="BW11" s="580"/>
      <c r="BX11" s="580"/>
      <c r="BY11" s="580"/>
      <c r="BZ11" s="580"/>
      <c r="CA11" s="580"/>
      <c r="CB11" s="580"/>
      <c r="CC11" s="580"/>
      <c r="CD11" s="580"/>
      <c r="CE11" s="580"/>
      <c r="CF11" s="580"/>
      <c r="CG11" s="580"/>
      <c r="CH11" s="580"/>
      <c r="CI11" s="580"/>
      <c r="CJ11" s="580"/>
      <c r="CK11" s="580"/>
      <c r="CL11" s="580"/>
      <c r="CM11" s="580"/>
      <c r="CN11" s="580"/>
      <c r="CO11" s="580"/>
      <c r="CP11" s="580"/>
      <c r="CQ11" s="580"/>
      <c r="CR11" s="580"/>
      <c r="CS11" s="580"/>
      <c r="CT11" s="580"/>
      <c r="CU11" s="580"/>
      <c r="CV11" s="580"/>
      <c r="CW11" s="580"/>
      <c r="CX11" s="580"/>
      <c r="CY11" s="580"/>
      <c r="CZ11" s="580"/>
      <c r="DA11" s="580"/>
      <c r="DB11" s="580"/>
      <c r="DC11" s="580"/>
      <c r="DD11" s="580"/>
      <c r="DE11" s="580"/>
      <c r="DF11" s="580"/>
      <c r="DG11" s="580"/>
      <c r="DH11" s="580"/>
      <c r="DI11" s="580"/>
      <c r="DJ11" s="580"/>
      <c r="DK11" s="580"/>
      <c r="DL11" s="580"/>
      <c r="DM11" s="580"/>
      <c r="DN11" s="580"/>
      <c r="DO11" s="580"/>
      <c r="DP11" s="580"/>
      <c r="DQ11" s="580"/>
      <c r="DR11" s="580"/>
      <c r="DS11" s="580"/>
      <c r="DT11" s="580"/>
      <c r="DU11" s="580"/>
      <c r="DV11" s="580"/>
      <c r="DW11" s="580"/>
      <c r="DX11" s="580"/>
      <c r="DY11" s="580"/>
      <c r="DZ11" s="580"/>
      <c r="EA11" s="580"/>
      <c r="EB11" s="580"/>
      <c r="EC11" s="580"/>
      <c r="ED11" s="580"/>
      <c r="EE11" s="580"/>
      <c r="EF11" s="580"/>
      <c r="EG11" s="580"/>
      <c r="EH11" s="580"/>
      <c r="EI11" s="580"/>
      <c r="EJ11" s="580"/>
      <c r="EK11" s="580"/>
      <c r="EL11" s="580"/>
      <c r="EM11" s="580"/>
      <c r="EN11" s="580"/>
      <c r="EO11" s="580"/>
      <c r="EP11" s="580"/>
      <c r="EQ11" s="580"/>
      <c r="ER11" s="580"/>
      <c r="ES11" s="580"/>
      <c r="ET11" s="580"/>
      <c r="EU11" s="580"/>
      <c r="EV11" s="580"/>
      <c r="EW11" s="580"/>
      <c r="EX11" s="580"/>
      <c r="EY11" s="580"/>
      <c r="EZ11" s="580"/>
      <c r="FA11" s="580"/>
      <c r="FB11" s="580"/>
      <c r="FC11" s="580"/>
      <c r="FD11" s="580"/>
      <c r="FE11" s="580"/>
      <c r="FF11" s="580"/>
      <c r="FG11" s="580"/>
      <c r="FH11" s="580"/>
      <c r="FI11" s="580"/>
      <c r="FJ11" s="580"/>
      <c r="FK11" s="580"/>
      <c r="FL11" s="580"/>
      <c r="FM11" s="580"/>
      <c r="FN11" s="580"/>
      <c r="FO11" s="580"/>
      <c r="FP11" s="580"/>
      <c r="FQ11" s="580"/>
      <c r="FR11" s="580"/>
      <c r="FS11" s="580"/>
      <c r="FT11" s="580"/>
      <c r="FU11" s="580"/>
      <c r="FV11" s="580"/>
      <c r="FW11" s="580"/>
      <c r="FX11" s="580"/>
      <c r="FY11" s="580"/>
      <c r="FZ11" s="580"/>
      <c r="GA11" s="580"/>
      <c r="GB11" s="580"/>
      <c r="GC11" s="580"/>
      <c r="GD11" s="580"/>
      <c r="GE11" s="580"/>
      <c r="GF11" s="580"/>
      <c r="GG11" s="580"/>
      <c r="GH11" s="580"/>
      <c r="GI11" s="580"/>
      <c r="GJ11" s="580"/>
      <c r="GK11" s="580"/>
      <c r="GL11" s="580"/>
      <c r="GM11" s="580"/>
      <c r="GN11" s="580"/>
      <c r="GO11" s="580"/>
      <c r="GP11" s="580"/>
      <c r="GQ11" s="580"/>
      <c r="GR11" s="580"/>
      <c r="GS11" s="580"/>
      <c r="GT11" s="580"/>
      <c r="GU11" s="580"/>
      <c r="GV11" s="580"/>
      <c r="GW11" s="580"/>
      <c r="GX11" s="580"/>
      <c r="GY11" s="580"/>
      <c r="GZ11" s="580"/>
      <c r="HA11" s="580"/>
      <c r="HB11" s="580"/>
      <c r="HC11" s="580"/>
      <c r="HD11" s="580"/>
      <c r="HE11" s="580"/>
      <c r="HF11" s="580"/>
      <c r="HG11" s="580"/>
      <c r="HH11" s="580"/>
      <c r="HI11" s="580"/>
      <c r="HJ11" s="580"/>
      <c r="HK11" s="580"/>
      <c r="HL11" s="580"/>
      <c r="HM11" s="580"/>
      <c r="HN11" s="580"/>
      <c r="HO11" s="580"/>
      <c r="HP11" s="580"/>
      <c r="HQ11" s="580"/>
      <c r="HR11" s="580"/>
      <c r="HS11" s="580"/>
      <c r="HT11" s="580"/>
      <c r="HU11" s="580"/>
      <c r="HV11" s="580"/>
      <c r="HW11" s="580"/>
    </row>
    <row r="12" spans="1:231" s="571" customFormat="1" ht="18.75">
      <c r="A12" s="572" t="s">
        <v>178</v>
      </c>
      <c r="B12" s="587" t="s">
        <v>174</v>
      </c>
      <c r="C12" s="588">
        <v>3</v>
      </c>
      <c r="D12" s="588"/>
      <c r="E12" s="588"/>
      <c r="F12" s="591"/>
      <c r="G12" s="574">
        <v>2</v>
      </c>
      <c r="H12" s="590">
        <v>60</v>
      </c>
      <c r="I12" s="574">
        <v>30</v>
      </c>
      <c r="J12" s="590">
        <v>15</v>
      </c>
      <c r="K12" s="588">
        <v>15</v>
      </c>
      <c r="L12" s="588"/>
      <c r="M12" s="574">
        <v>30</v>
      </c>
      <c r="N12" s="583"/>
      <c r="O12" s="583"/>
      <c r="P12" s="583"/>
      <c r="Q12" s="583">
        <v>2</v>
      </c>
      <c r="R12" s="583"/>
      <c r="S12" s="583"/>
      <c r="T12" s="583"/>
      <c r="U12" s="583"/>
      <c r="V12" s="583"/>
      <c r="W12" s="583"/>
      <c r="X12" s="583"/>
      <c r="Y12" s="583"/>
      <c r="Z12" s="569"/>
      <c r="AA12" s="569" t="s">
        <v>384</v>
      </c>
      <c r="AB12" s="569" t="s">
        <v>384</v>
      </c>
      <c r="AC12" s="569" t="s">
        <v>384</v>
      </c>
      <c r="AD12" s="569" t="s">
        <v>383</v>
      </c>
      <c r="AE12" s="569" t="s">
        <v>384</v>
      </c>
      <c r="AF12" s="569" t="s">
        <v>384</v>
      </c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  <c r="AU12" s="569"/>
      <c r="AV12" s="569"/>
      <c r="AW12" s="569"/>
      <c r="AX12" s="569"/>
      <c r="AY12" s="569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  <c r="BK12" s="580"/>
      <c r="BL12" s="580"/>
      <c r="BM12" s="580"/>
      <c r="BN12" s="580"/>
      <c r="BO12" s="580"/>
      <c r="BP12" s="580"/>
      <c r="BQ12" s="580"/>
      <c r="BR12" s="580"/>
      <c r="BS12" s="580"/>
      <c r="BT12" s="580"/>
      <c r="BU12" s="580"/>
      <c r="BV12" s="580"/>
      <c r="BW12" s="580"/>
      <c r="BX12" s="580"/>
      <c r="BY12" s="580"/>
      <c r="BZ12" s="580"/>
      <c r="CA12" s="580"/>
      <c r="CB12" s="580"/>
      <c r="CC12" s="580"/>
      <c r="CD12" s="580"/>
      <c r="CE12" s="580"/>
      <c r="CF12" s="580"/>
      <c r="CG12" s="580"/>
      <c r="CH12" s="580"/>
      <c r="CI12" s="580"/>
      <c r="CJ12" s="580"/>
      <c r="CK12" s="580"/>
      <c r="CL12" s="580"/>
      <c r="CM12" s="580"/>
      <c r="CN12" s="580"/>
      <c r="CO12" s="580"/>
      <c r="CP12" s="580"/>
      <c r="CQ12" s="580"/>
      <c r="CR12" s="580"/>
      <c r="CS12" s="580"/>
      <c r="CT12" s="580"/>
      <c r="CU12" s="580"/>
      <c r="CV12" s="580"/>
      <c r="CW12" s="580"/>
      <c r="CX12" s="580"/>
      <c r="CY12" s="580"/>
      <c r="CZ12" s="580"/>
      <c r="DA12" s="580"/>
      <c r="DB12" s="580"/>
      <c r="DC12" s="580"/>
      <c r="DD12" s="580"/>
      <c r="DE12" s="580"/>
      <c r="DF12" s="580"/>
      <c r="DG12" s="580"/>
      <c r="DH12" s="580"/>
      <c r="DI12" s="580"/>
      <c r="DJ12" s="580"/>
      <c r="DK12" s="580"/>
      <c r="DL12" s="580"/>
      <c r="DM12" s="580"/>
      <c r="DN12" s="580"/>
      <c r="DO12" s="580"/>
      <c r="DP12" s="580"/>
      <c r="DQ12" s="580"/>
      <c r="DR12" s="580"/>
      <c r="DS12" s="580"/>
      <c r="DT12" s="580"/>
      <c r="DU12" s="580"/>
      <c r="DV12" s="580"/>
      <c r="DW12" s="580"/>
      <c r="DX12" s="580"/>
      <c r="DY12" s="580"/>
      <c r="DZ12" s="580"/>
      <c r="EA12" s="580"/>
      <c r="EB12" s="580"/>
      <c r="EC12" s="580"/>
      <c r="ED12" s="580"/>
      <c r="EE12" s="580"/>
      <c r="EF12" s="580"/>
      <c r="EG12" s="580"/>
      <c r="EH12" s="580"/>
      <c r="EI12" s="580"/>
      <c r="EJ12" s="580"/>
      <c r="EK12" s="580"/>
      <c r="EL12" s="580"/>
      <c r="EM12" s="580"/>
      <c r="EN12" s="580"/>
      <c r="EO12" s="580"/>
      <c r="EP12" s="580"/>
      <c r="EQ12" s="580"/>
      <c r="ER12" s="580"/>
      <c r="ES12" s="580"/>
      <c r="ET12" s="580"/>
      <c r="EU12" s="580"/>
      <c r="EV12" s="580"/>
      <c r="EW12" s="580"/>
      <c r="EX12" s="580"/>
      <c r="EY12" s="580"/>
      <c r="EZ12" s="580"/>
      <c r="FA12" s="580"/>
      <c r="FB12" s="580"/>
      <c r="FC12" s="580"/>
      <c r="FD12" s="580"/>
      <c r="FE12" s="580"/>
      <c r="FF12" s="580"/>
      <c r="FG12" s="580"/>
      <c r="FH12" s="580"/>
      <c r="FI12" s="580"/>
      <c r="FJ12" s="580"/>
      <c r="FK12" s="580"/>
      <c r="FL12" s="580"/>
      <c r="FM12" s="580"/>
      <c r="FN12" s="580"/>
      <c r="FO12" s="580"/>
      <c r="FP12" s="580"/>
      <c r="FQ12" s="580"/>
      <c r="FR12" s="580"/>
      <c r="FS12" s="580"/>
      <c r="FT12" s="580"/>
      <c r="FU12" s="580"/>
      <c r="FV12" s="580"/>
      <c r="FW12" s="580"/>
      <c r="FX12" s="580"/>
      <c r="FY12" s="580"/>
      <c r="FZ12" s="580"/>
      <c r="GA12" s="580"/>
      <c r="GB12" s="580"/>
      <c r="GC12" s="580"/>
      <c r="GD12" s="580"/>
      <c r="GE12" s="580"/>
      <c r="GF12" s="580"/>
      <c r="GG12" s="580"/>
      <c r="GH12" s="580"/>
      <c r="GI12" s="580"/>
      <c r="GJ12" s="580"/>
      <c r="GK12" s="580"/>
      <c r="GL12" s="580"/>
      <c r="GM12" s="580"/>
      <c r="GN12" s="580"/>
      <c r="GO12" s="580"/>
      <c r="GP12" s="580"/>
      <c r="GQ12" s="580"/>
      <c r="GR12" s="580"/>
      <c r="GS12" s="580"/>
      <c r="GT12" s="580"/>
      <c r="GU12" s="580"/>
      <c r="GV12" s="580"/>
      <c r="GW12" s="580"/>
      <c r="GX12" s="580"/>
      <c r="GY12" s="580"/>
      <c r="GZ12" s="580"/>
      <c r="HA12" s="580"/>
      <c r="HB12" s="580"/>
      <c r="HC12" s="580"/>
      <c r="HD12" s="580"/>
      <c r="HE12" s="580"/>
      <c r="HF12" s="580"/>
      <c r="HG12" s="580"/>
      <c r="HH12" s="580"/>
      <c r="HI12" s="580"/>
      <c r="HJ12" s="580"/>
      <c r="HK12" s="580"/>
      <c r="HL12" s="580"/>
      <c r="HM12" s="580"/>
      <c r="HN12" s="580"/>
      <c r="HO12" s="580"/>
      <c r="HP12" s="580"/>
      <c r="HQ12" s="580"/>
      <c r="HR12" s="580"/>
      <c r="HS12" s="580"/>
      <c r="HT12" s="580"/>
      <c r="HU12" s="580"/>
      <c r="HV12" s="580"/>
      <c r="HW12" s="580"/>
    </row>
    <row r="13" spans="1:231" s="571" customFormat="1" ht="18.75">
      <c r="A13" s="581"/>
      <c r="B13" s="587"/>
      <c r="C13" s="588"/>
      <c r="D13" s="588"/>
      <c r="E13" s="592"/>
      <c r="F13" s="591"/>
      <c r="G13" s="574"/>
      <c r="H13" s="590"/>
      <c r="I13" s="574"/>
      <c r="J13" s="590"/>
      <c r="K13" s="588"/>
      <c r="L13" s="588"/>
      <c r="M13" s="574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69"/>
      <c r="AA13" s="569" t="s">
        <v>384</v>
      </c>
      <c r="AB13" s="569" t="s">
        <v>384</v>
      </c>
      <c r="AC13" s="569" t="s">
        <v>384</v>
      </c>
      <c r="AD13" s="569" t="s">
        <v>383</v>
      </c>
      <c r="AE13" s="569" t="s">
        <v>384</v>
      </c>
      <c r="AF13" s="569" t="s">
        <v>384</v>
      </c>
      <c r="AG13" s="569"/>
      <c r="AH13" s="569"/>
      <c r="AI13" s="569"/>
      <c r="AJ13" s="569"/>
      <c r="AK13" s="569"/>
      <c r="AL13" s="569"/>
      <c r="AM13" s="569"/>
      <c r="AN13" s="569"/>
      <c r="AO13" s="569"/>
      <c r="AP13" s="569"/>
      <c r="AQ13" s="569"/>
      <c r="AR13" s="569"/>
      <c r="AS13" s="569"/>
      <c r="AT13" s="569"/>
      <c r="AU13" s="569"/>
      <c r="AV13" s="569"/>
      <c r="AW13" s="569"/>
      <c r="AX13" s="569"/>
      <c r="AY13" s="569"/>
      <c r="AZ13" s="580"/>
      <c r="BA13" s="580"/>
      <c r="BB13" s="580"/>
      <c r="BC13" s="580"/>
      <c r="BD13" s="580"/>
      <c r="BE13" s="580"/>
      <c r="BF13" s="580"/>
      <c r="BG13" s="580"/>
      <c r="BH13" s="580"/>
      <c r="BI13" s="580"/>
      <c r="BJ13" s="580"/>
      <c r="BK13" s="580"/>
      <c r="BL13" s="580"/>
      <c r="BM13" s="580"/>
      <c r="BN13" s="580"/>
      <c r="BO13" s="580"/>
      <c r="BP13" s="580"/>
      <c r="BQ13" s="580"/>
      <c r="BR13" s="580"/>
      <c r="BS13" s="580"/>
      <c r="BT13" s="580"/>
      <c r="BU13" s="580"/>
      <c r="BV13" s="580"/>
      <c r="BW13" s="580"/>
      <c r="BX13" s="580"/>
      <c r="BY13" s="580"/>
      <c r="BZ13" s="580"/>
      <c r="CA13" s="580"/>
      <c r="CB13" s="580"/>
      <c r="CC13" s="580"/>
      <c r="CD13" s="580"/>
      <c r="CE13" s="580"/>
      <c r="CF13" s="580"/>
      <c r="CG13" s="580"/>
      <c r="CH13" s="580"/>
      <c r="CI13" s="580"/>
      <c r="CJ13" s="580"/>
      <c r="CK13" s="580"/>
      <c r="CL13" s="580"/>
      <c r="CM13" s="580"/>
      <c r="CN13" s="580"/>
      <c r="CO13" s="580"/>
      <c r="CP13" s="580"/>
      <c r="CQ13" s="580"/>
      <c r="CR13" s="580"/>
      <c r="CS13" s="580"/>
      <c r="CT13" s="580"/>
      <c r="CU13" s="580"/>
      <c r="CV13" s="580"/>
      <c r="CW13" s="580"/>
      <c r="CX13" s="580"/>
      <c r="CY13" s="580"/>
      <c r="CZ13" s="580"/>
      <c r="DA13" s="580"/>
      <c r="DB13" s="580"/>
      <c r="DC13" s="580"/>
      <c r="DD13" s="580"/>
      <c r="DE13" s="580"/>
      <c r="DF13" s="580"/>
      <c r="DG13" s="580"/>
      <c r="DH13" s="580"/>
      <c r="DI13" s="580"/>
      <c r="DJ13" s="580"/>
      <c r="DK13" s="580"/>
      <c r="DL13" s="580"/>
      <c r="DM13" s="580"/>
      <c r="DN13" s="580"/>
      <c r="DO13" s="580"/>
      <c r="DP13" s="580"/>
      <c r="DQ13" s="580"/>
      <c r="DR13" s="580"/>
      <c r="DS13" s="580"/>
      <c r="DT13" s="580"/>
      <c r="DU13" s="580"/>
      <c r="DV13" s="580"/>
      <c r="DW13" s="580"/>
      <c r="DX13" s="580"/>
      <c r="DY13" s="580"/>
      <c r="DZ13" s="580"/>
      <c r="EA13" s="580"/>
      <c r="EB13" s="580"/>
      <c r="EC13" s="580"/>
      <c r="ED13" s="580"/>
      <c r="EE13" s="580"/>
      <c r="EF13" s="580"/>
      <c r="EG13" s="580"/>
      <c r="EH13" s="580"/>
      <c r="EI13" s="580"/>
      <c r="EJ13" s="580"/>
      <c r="EK13" s="580"/>
      <c r="EL13" s="580"/>
      <c r="EM13" s="580"/>
      <c r="EN13" s="580"/>
      <c r="EO13" s="580"/>
      <c r="EP13" s="580"/>
      <c r="EQ13" s="580"/>
      <c r="ER13" s="580"/>
      <c r="ES13" s="580"/>
      <c r="ET13" s="580"/>
      <c r="EU13" s="580"/>
      <c r="EV13" s="580"/>
      <c r="EW13" s="580"/>
      <c r="EX13" s="580"/>
      <c r="EY13" s="580"/>
      <c r="EZ13" s="580"/>
      <c r="FA13" s="580"/>
      <c r="FB13" s="580"/>
      <c r="FC13" s="580"/>
      <c r="FD13" s="580"/>
      <c r="FE13" s="580"/>
      <c r="FF13" s="580"/>
      <c r="FG13" s="580"/>
      <c r="FH13" s="580"/>
      <c r="FI13" s="580"/>
      <c r="FJ13" s="580"/>
      <c r="FK13" s="580"/>
      <c r="FL13" s="580"/>
      <c r="FM13" s="580"/>
      <c r="FN13" s="580"/>
      <c r="FO13" s="580"/>
      <c r="FP13" s="580"/>
      <c r="FQ13" s="580"/>
      <c r="FR13" s="580"/>
      <c r="FS13" s="580"/>
      <c r="FT13" s="580"/>
      <c r="FU13" s="580"/>
      <c r="FV13" s="580"/>
      <c r="FW13" s="580"/>
      <c r="FX13" s="580"/>
      <c r="FY13" s="580"/>
      <c r="FZ13" s="580"/>
      <c r="GA13" s="580"/>
      <c r="GB13" s="580"/>
      <c r="GC13" s="580"/>
      <c r="GD13" s="580"/>
      <c r="GE13" s="580"/>
      <c r="GF13" s="580"/>
      <c r="GG13" s="580"/>
      <c r="GH13" s="580"/>
      <c r="GI13" s="580"/>
      <c r="GJ13" s="580"/>
      <c r="GK13" s="580"/>
      <c r="GL13" s="580"/>
      <c r="GM13" s="580"/>
      <c r="GN13" s="580"/>
      <c r="GO13" s="580"/>
      <c r="GP13" s="580"/>
      <c r="GQ13" s="580"/>
      <c r="GR13" s="580"/>
      <c r="GS13" s="580"/>
      <c r="GT13" s="580"/>
      <c r="GU13" s="580"/>
      <c r="GV13" s="580"/>
      <c r="GW13" s="580"/>
      <c r="GX13" s="580"/>
      <c r="GY13" s="580"/>
      <c r="GZ13" s="580"/>
      <c r="HA13" s="580"/>
      <c r="HB13" s="580"/>
      <c r="HC13" s="580"/>
      <c r="HD13" s="580"/>
      <c r="HE13" s="580"/>
      <c r="HF13" s="580"/>
      <c r="HG13" s="580"/>
      <c r="HH13" s="580"/>
      <c r="HI13" s="580"/>
      <c r="HJ13" s="580"/>
      <c r="HK13" s="580"/>
      <c r="HL13" s="580"/>
      <c r="HM13" s="580"/>
      <c r="HN13" s="580"/>
      <c r="HO13" s="580"/>
      <c r="HP13" s="580"/>
      <c r="HQ13" s="580"/>
      <c r="HR13" s="580"/>
      <c r="HS13" s="580"/>
      <c r="HT13" s="580"/>
      <c r="HU13" s="580"/>
      <c r="HV13" s="580"/>
      <c r="HW13" s="580"/>
    </row>
    <row r="14" spans="1:231" s="571" customFormat="1" ht="18.75">
      <c r="A14" s="572" t="s">
        <v>198</v>
      </c>
      <c r="B14" s="587" t="s">
        <v>181</v>
      </c>
      <c r="C14" s="574">
        <v>3</v>
      </c>
      <c r="D14" s="574"/>
      <c r="E14" s="574"/>
      <c r="F14" s="593"/>
      <c r="G14" s="574">
        <v>5</v>
      </c>
      <c r="H14" s="574">
        <v>150</v>
      </c>
      <c r="I14" s="574">
        <v>75</v>
      </c>
      <c r="J14" s="574">
        <v>30</v>
      </c>
      <c r="K14" s="574">
        <v>45</v>
      </c>
      <c r="L14" s="574"/>
      <c r="M14" s="574">
        <v>75</v>
      </c>
      <c r="N14" s="574"/>
      <c r="O14" s="574"/>
      <c r="P14" s="574"/>
      <c r="Q14" s="574">
        <v>5</v>
      </c>
      <c r="R14" s="574"/>
      <c r="S14" s="574"/>
      <c r="T14" s="574"/>
      <c r="U14" s="574"/>
      <c r="V14" s="574"/>
      <c r="W14" s="574"/>
      <c r="X14" s="574"/>
      <c r="Y14" s="583"/>
      <c r="Z14" s="569"/>
      <c r="AA14" s="569" t="s">
        <v>384</v>
      </c>
      <c r="AB14" s="569" t="s">
        <v>384</v>
      </c>
      <c r="AC14" s="569" t="s">
        <v>384</v>
      </c>
      <c r="AD14" s="569" t="s">
        <v>383</v>
      </c>
      <c r="AE14" s="569" t="s">
        <v>384</v>
      </c>
      <c r="AF14" s="569" t="s">
        <v>384</v>
      </c>
      <c r="AG14" s="569"/>
      <c r="AH14" s="569"/>
      <c r="AI14" s="569"/>
      <c r="AJ14" s="569"/>
      <c r="AK14" s="569"/>
      <c r="AL14" s="569"/>
      <c r="AM14" s="569"/>
      <c r="AN14" s="569"/>
      <c r="AO14" s="569"/>
      <c r="AP14" s="569"/>
      <c r="AQ14" s="569"/>
      <c r="AR14" s="569"/>
      <c r="AS14" s="569"/>
      <c r="AT14" s="569"/>
      <c r="AU14" s="569"/>
      <c r="AV14" s="569"/>
      <c r="AW14" s="569"/>
      <c r="AX14" s="569"/>
      <c r="AY14" s="569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/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0"/>
      <c r="DE14" s="580"/>
      <c r="DF14" s="580"/>
      <c r="DG14" s="580"/>
      <c r="DH14" s="580"/>
      <c r="DI14" s="580"/>
      <c r="DJ14" s="580"/>
      <c r="DK14" s="580"/>
      <c r="DL14" s="580"/>
      <c r="DM14" s="580"/>
      <c r="DN14" s="580"/>
      <c r="DO14" s="580"/>
      <c r="DP14" s="580"/>
      <c r="DQ14" s="580"/>
      <c r="DR14" s="580"/>
      <c r="DS14" s="580"/>
      <c r="DT14" s="580"/>
      <c r="DU14" s="580"/>
      <c r="DV14" s="580"/>
      <c r="DW14" s="580"/>
      <c r="DX14" s="580"/>
      <c r="DY14" s="580"/>
      <c r="DZ14" s="580"/>
      <c r="EA14" s="580"/>
      <c r="EB14" s="580"/>
      <c r="EC14" s="580"/>
      <c r="ED14" s="580"/>
      <c r="EE14" s="580"/>
      <c r="EF14" s="580"/>
      <c r="EG14" s="580"/>
      <c r="EH14" s="580"/>
      <c r="EI14" s="580"/>
      <c r="EJ14" s="580"/>
      <c r="EK14" s="580"/>
      <c r="EL14" s="580"/>
      <c r="EM14" s="580"/>
      <c r="EN14" s="580"/>
      <c r="EO14" s="580"/>
      <c r="EP14" s="580"/>
      <c r="EQ14" s="580"/>
      <c r="ER14" s="580"/>
      <c r="ES14" s="580"/>
      <c r="ET14" s="580"/>
      <c r="EU14" s="580"/>
      <c r="EV14" s="580"/>
      <c r="EW14" s="580"/>
      <c r="EX14" s="580"/>
      <c r="EY14" s="580"/>
      <c r="EZ14" s="580"/>
      <c r="FA14" s="580"/>
      <c r="FB14" s="580"/>
      <c r="FC14" s="580"/>
      <c r="FD14" s="580"/>
      <c r="FE14" s="580"/>
      <c r="FF14" s="580"/>
      <c r="FG14" s="580"/>
      <c r="FH14" s="580"/>
      <c r="FI14" s="580"/>
      <c r="FJ14" s="580"/>
      <c r="FK14" s="580"/>
      <c r="FL14" s="580"/>
      <c r="FM14" s="580"/>
      <c r="FN14" s="580"/>
      <c r="FO14" s="580"/>
      <c r="FP14" s="580"/>
      <c r="FQ14" s="580"/>
      <c r="FR14" s="580"/>
      <c r="FS14" s="580"/>
      <c r="FT14" s="580"/>
      <c r="FU14" s="580"/>
      <c r="FV14" s="580"/>
      <c r="FW14" s="580"/>
      <c r="FX14" s="580"/>
      <c r="FY14" s="580"/>
      <c r="FZ14" s="580"/>
      <c r="GA14" s="580"/>
      <c r="GB14" s="580"/>
      <c r="GC14" s="580"/>
      <c r="GD14" s="580"/>
      <c r="GE14" s="580"/>
      <c r="GF14" s="580"/>
      <c r="GG14" s="580"/>
      <c r="GH14" s="580"/>
      <c r="GI14" s="580"/>
      <c r="GJ14" s="580"/>
      <c r="GK14" s="580"/>
      <c r="GL14" s="580"/>
      <c r="GM14" s="580"/>
      <c r="GN14" s="580"/>
      <c r="GO14" s="580"/>
      <c r="GP14" s="580"/>
      <c r="GQ14" s="580"/>
      <c r="GR14" s="580"/>
      <c r="GS14" s="580"/>
      <c r="GT14" s="580"/>
      <c r="GU14" s="580"/>
      <c r="GV14" s="580"/>
      <c r="GW14" s="580"/>
      <c r="GX14" s="580"/>
      <c r="GY14" s="580"/>
      <c r="GZ14" s="580"/>
      <c r="HA14" s="580"/>
      <c r="HB14" s="580"/>
      <c r="HC14" s="580"/>
      <c r="HD14" s="580"/>
      <c r="HE14" s="580"/>
      <c r="HF14" s="580"/>
      <c r="HG14" s="580"/>
      <c r="HH14" s="580"/>
      <c r="HI14" s="580"/>
      <c r="HJ14" s="580"/>
      <c r="HK14" s="580"/>
      <c r="HL14" s="580"/>
      <c r="HM14" s="580"/>
      <c r="HN14" s="580"/>
      <c r="HO14" s="580"/>
      <c r="HP14" s="580"/>
      <c r="HQ14" s="580"/>
      <c r="HR14" s="580"/>
      <c r="HS14" s="580"/>
      <c r="HT14" s="580"/>
      <c r="HU14" s="580"/>
      <c r="HV14" s="580"/>
      <c r="HW14" s="580"/>
    </row>
    <row r="15" spans="1:231" s="571" customFormat="1" ht="37.5">
      <c r="A15" s="572" t="s">
        <v>220</v>
      </c>
      <c r="B15" s="587" t="s">
        <v>192</v>
      </c>
      <c r="C15" s="574"/>
      <c r="D15" s="574"/>
      <c r="E15" s="574"/>
      <c r="F15" s="591">
        <v>3</v>
      </c>
      <c r="G15" s="574">
        <v>1</v>
      </c>
      <c r="H15" s="574">
        <v>30</v>
      </c>
      <c r="I15" s="574">
        <v>15</v>
      </c>
      <c r="J15" s="574"/>
      <c r="K15" s="574"/>
      <c r="L15" s="574">
        <v>15</v>
      </c>
      <c r="M15" s="574">
        <v>15</v>
      </c>
      <c r="N15" s="574"/>
      <c r="O15" s="574"/>
      <c r="P15" s="574"/>
      <c r="Q15" s="574">
        <v>1</v>
      </c>
      <c r="R15" s="574"/>
      <c r="S15" s="574"/>
      <c r="T15" s="574"/>
      <c r="U15" s="574"/>
      <c r="V15" s="574"/>
      <c r="W15" s="574"/>
      <c r="X15" s="574"/>
      <c r="Y15" s="583"/>
      <c r="Z15" s="569"/>
      <c r="AA15" s="569" t="s">
        <v>384</v>
      </c>
      <c r="AB15" s="569" t="s">
        <v>384</v>
      </c>
      <c r="AC15" s="569" t="s">
        <v>384</v>
      </c>
      <c r="AD15" s="569" t="s">
        <v>383</v>
      </c>
      <c r="AE15" s="569" t="s">
        <v>384</v>
      </c>
      <c r="AF15" s="569" t="s">
        <v>384</v>
      </c>
      <c r="AG15" s="569"/>
      <c r="AH15" s="569"/>
      <c r="AI15" s="569"/>
      <c r="AJ15" s="569"/>
      <c r="AK15" s="569"/>
      <c r="AL15" s="569"/>
      <c r="AM15" s="569"/>
      <c r="AN15" s="569"/>
      <c r="AO15" s="569"/>
      <c r="AP15" s="569"/>
      <c r="AQ15" s="569"/>
      <c r="AR15" s="569"/>
      <c r="AS15" s="569"/>
      <c r="AT15" s="569"/>
      <c r="AU15" s="569"/>
      <c r="AV15" s="569"/>
      <c r="AW15" s="569"/>
      <c r="AX15" s="569"/>
      <c r="AY15" s="569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/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  <c r="BZ15" s="580"/>
      <c r="CA15" s="580"/>
      <c r="CB15" s="580"/>
      <c r="CC15" s="580"/>
      <c r="CD15" s="580"/>
      <c r="CE15" s="580"/>
      <c r="CF15" s="580"/>
      <c r="CG15" s="580"/>
      <c r="CH15" s="580"/>
      <c r="CI15" s="580"/>
      <c r="CJ15" s="580"/>
      <c r="CK15" s="580"/>
      <c r="CL15" s="580"/>
      <c r="CM15" s="580"/>
      <c r="CN15" s="580"/>
      <c r="CO15" s="580"/>
      <c r="CP15" s="580"/>
      <c r="CQ15" s="580"/>
      <c r="CR15" s="580"/>
      <c r="CS15" s="580"/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0"/>
      <c r="DG15" s="580"/>
      <c r="DH15" s="580"/>
      <c r="DI15" s="580"/>
      <c r="DJ15" s="580"/>
      <c r="DK15" s="580"/>
      <c r="DL15" s="580"/>
      <c r="DM15" s="580"/>
      <c r="DN15" s="580"/>
      <c r="DO15" s="580"/>
      <c r="DP15" s="580"/>
      <c r="DQ15" s="580"/>
      <c r="DR15" s="580"/>
      <c r="DS15" s="580"/>
      <c r="DT15" s="580"/>
      <c r="DU15" s="580"/>
      <c r="DV15" s="580"/>
      <c r="DW15" s="580"/>
      <c r="DX15" s="580"/>
      <c r="DY15" s="580"/>
      <c r="DZ15" s="580"/>
      <c r="EA15" s="580"/>
      <c r="EB15" s="580"/>
      <c r="EC15" s="580"/>
      <c r="ED15" s="580"/>
      <c r="EE15" s="580"/>
      <c r="EF15" s="580"/>
      <c r="EG15" s="580"/>
      <c r="EH15" s="580"/>
      <c r="EI15" s="580"/>
      <c r="EJ15" s="580"/>
      <c r="EK15" s="580"/>
      <c r="EL15" s="580"/>
      <c r="EM15" s="580"/>
      <c r="EN15" s="580"/>
      <c r="EO15" s="580"/>
      <c r="EP15" s="580"/>
      <c r="EQ15" s="580"/>
      <c r="ER15" s="580"/>
      <c r="ES15" s="580"/>
      <c r="ET15" s="580"/>
      <c r="EU15" s="580"/>
      <c r="EV15" s="580"/>
      <c r="EW15" s="580"/>
      <c r="EX15" s="580"/>
      <c r="EY15" s="580"/>
      <c r="EZ15" s="580"/>
      <c r="FA15" s="580"/>
      <c r="FB15" s="580"/>
      <c r="FC15" s="580"/>
      <c r="FD15" s="580"/>
      <c r="FE15" s="580"/>
      <c r="FF15" s="580"/>
      <c r="FG15" s="580"/>
      <c r="FH15" s="580"/>
      <c r="FI15" s="580"/>
      <c r="FJ15" s="580"/>
      <c r="FK15" s="580"/>
      <c r="FL15" s="580"/>
      <c r="FM15" s="580"/>
      <c r="FN15" s="580"/>
      <c r="FO15" s="580"/>
      <c r="FP15" s="580"/>
      <c r="FQ15" s="580"/>
      <c r="FR15" s="580"/>
      <c r="FS15" s="580"/>
      <c r="FT15" s="580"/>
      <c r="FU15" s="580"/>
      <c r="FV15" s="580"/>
      <c r="FW15" s="580"/>
      <c r="FX15" s="580"/>
      <c r="FY15" s="580"/>
      <c r="FZ15" s="580"/>
      <c r="GA15" s="580"/>
      <c r="GB15" s="580"/>
      <c r="GC15" s="580"/>
      <c r="GD15" s="580"/>
      <c r="GE15" s="580"/>
      <c r="GF15" s="580"/>
      <c r="GG15" s="580"/>
      <c r="GH15" s="580"/>
      <c r="GI15" s="580"/>
      <c r="GJ15" s="580"/>
      <c r="GK15" s="580"/>
      <c r="GL15" s="580"/>
      <c r="GM15" s="580"/>
      <c r="GN15" s="580"/>
      <c r="GO15" s="580"/>
      <c r="GP15" s="580"/>
      <c r="GQ15" s="580"/>
      <c r="GR15" s="580"/>
      <c r="GS15" s="580"/>
      <c r="GT15" s="580"/>
      <c r="GU15" s="580"/>
      <c r="GV15" s="580"/>
      <c r="GW15" s="580"/>
      <c r="GX15" s="580"/>
      <c r="GY15" s="580"/>
      <c r="GZ15" s="580"/>
      <c r="HA15" s="580"/>
      <c r="HB15" s="580"/>
      <c r="HC15" s="580"/>
      <c r="HD15" s="580"/>
      <c r="HE15" s="580"/>
      <c r="HF15" s="580"/>
      <c r="HG15" s="580"/>
      <c r="HH15" s="580"/>
      <c r="HI15" s="580"/>
      <c r="HJ15" s="580"/>
      <c r="HK15" s="580"/>
      <c r="HL15" s="580"/>
      <c r="HM15" s="580"/>
      <c r="HN15" s="580"/>
      <c r="HO15" s="580"/>
      <c r="HP15" s="580"/>
      <c r="HQ15" s="580"/>
      <c r="HR15" s="580"/>
      <c r="HS15" s="580"/>
      <c r="HT15" s="580"/>
      <c r="HU15" s="580"/>
      <c r="HV15" s="580"/>
      <c r="HW15" s="580"/>
    </row>
    <row r="16" spans="1:231" s="571" customFormat="1" ht="18.75">
      <c r="A16" s="562" t="s">
        <v>293</v>
      </c>
      <c r="B16" s="594" t="s">
        <v>391</v>
      </c>
      <c r="C16" s="574"/>
      <c r="D16" s="591">
        <v>3</v>
      </c>
      <c r="E16" s="591"/>
      <c r="F16" s="595"/>
      <c r="G16" s="596">
        <v>1</v>
      </c>
      <c r="H16" s="596">
        <v>30</v>
      </c>
      <c r="I16" s="597">
        <v>14</v>
      </c>
      <c r="J16" s="597">
        <v>10</v>
      </c>
      <c r="K16" s="597"/>
      <c r="L16" s="597">
        <v>4</v>
      </c>
      <c r="M16" s="597">
        <v>16</v>
      </c>
      <c r="N16" s="574"/>
      <c r="O16" s="574"/>
      <c r="P16" s="574"/>
      <c r="Q16" s="597">
        <v>1</v>
      </c>
      <c r="R16" s="597"/>
      <c r="S16" s="597"/>
      <c r="T16" s="598"/>
      <c r="U16" s="597"/>
      <c r="V16" s="597"/>
      <c r="W16" s="574"/>
      <c r="X16" s="574"/>
      <c r="Y16" s="574"/>
      <c r="Z16" s="569"/>
      <c r="AA16" s="569" t="s">
        <v>384</v>
      </c>
      <c r="AB16" s="569" t="s">
        <v>384</v>
      </c>
      <c r="AC16" s="569" t="s">
        <v>384</v>
      </c>
      <c r="AD16" s="569" t="s">
        <v>383</v>
      </c>
      <c r="AE16" s="569" t="s">
        <v>384</v>
      </c>
      <c r="AF16" s="569" t="s">
        <v>384</v>
      </c>
      <c r="AG16" s="569"/>
      <c r="AH16" s="569"/>
      <c r="AI16" s="569"/>
      <c r="AJ16" s="569"/>
      <c r="AK16" s="569"/>
      <c r="AL16" s="569"/>
      <c r="AM16" s="569"/>
      <c r="AN16" s="569"/>
      <c r="AO16" s="569"/>
      <c r="AP16" s="569"/>
      <c r="AQ16" s="569"/>
      <c r="AR16" s="569"/>
      <c r="AS16" s="569"/>
      <c r="AT16" s="569"/>
      <c r="AU16" s="569"/>
      <c r="AV16" s="569"/>
      <c r="AW16" s="569"/>
      <c r="AX16" s="569"/>
      <c r="AY16" s="569"/>
      <c r="AZ16" s="580"/>
      <c r="BA16" s="580"/>
      <c r="BB16" s="580"/>
      <c r="BC16" s="580"/>
      <c r="BD16" s="580"/>
      <c r="BE16" s="580"/>
      <c r="BF16" s="580"/>
      <c r="BG16" s="580"/>
      <c r="BH16" s="580"/>
      <c r="BI16" s="580"/>
      <c r="BJ16" s="580"/>
      <c r="BK16" s="580"/>
      <c r="BL16" s="580"/>
      <c r="BM16" s="580"/>
      <c r="BN16" s="580"/>
      <c r="BO16" s="580"/>
      <c r="BP16" s="580"/>
      <c r="BQ16" s="580"/>
      <c r="BR16" s="580"/>
      <c r="BS16" s="580"/>
      <c r="BT16" s="580"/>
      <c r="BU16" s="580"/>
      <c r="BV16" s="580"/>
      <c r="BW16" s="580"/>
      <c r="BX16" s="580"/>
      <c r="BY16" s="580"/>
      <c r="BZ16" s="580"/>
      <c r="CA16" s="580"/>
      <c r="CB16" s="580"/>
      <c r="CC16" s="580"/>
      <c r="CD16" s="580"/>
      <c r="CE16" s="580"/>
      <c r="CF16" s="580"/>
      <c r="CG16" s="580"/>
      <c r="CH16" s="580"/>
      <c r="CI16" s="580"/>
      <c r="CJ16" s="580"/>
      <c r="CK16" s="580"/>
      <c r="CL16" s="580"/>
      <c r="CM16" s="580"/>
      <c r="CN16" s="580"/>
      <c r="CO16" s="580"/>
      <c r="CP16" s="580"/>
      <c r="CQ16" s="580"/>
      <c r="CR16" s="580"/>
      <c r="CS16" s="580"/>
      <c r="CT16" s="580"/>
      <c r="CU16" s="580"/>
      <c r="CV16" s="580"/>
      <c r="CW16" s="580"/>
      <c r="CX16" s="580"/>
      <c r="CY16" s="580"/>
      <c r="CZ16" s="580"/>
      <c r="DA16" s="580"/>
      <c r="DB16" s="580"/>
      <c r="DC16" s="580"/>
      <c r="DD16" s="580"/>
      <c r="DE16" s="580"/>
      <c r="DF16" s="580"/>
      <c r="DG16" s="580"/>
      <c r="DH16" s="580"/>
      <c r="DI16" s="580"/>
      <c r="DJ16" s="580"/>
      <c r="DK16" s="580"/>
      <c r="DL16" s="580"/>
      <c r="DM16" s="580"/>
      <c r="DN16" s="580"/>
      <c r="DO16" s="580"/>
      <c r="DP16" s="580"/>
      <c r="DQ16" s="580"/>
      <c r="DR16" s="580"/>
      <c r="DS16" s="580"/>
      <c r="DT16" s="580"/>
      <c r="DU16" s="580"/>
      <c r="DV16" s="580"/>
      <c r="DW16" s="580"/>
      <c r="DX16" s="580"/>
      <c r="DY16" s="580"/>
      <c r="DZ16" s="580"/>
      <c r="EA16" s="580"/>
      <c r="EB16" s="580"/>
      <c r="EC16" s="580"/>
      <c r="ED16" s="580"/>
      <c r="EE16" s="580"/>
      <c r="EF16" s="580"/>
      <c r="EG16" s="580"/>
      <c r="EH16" s="580"/>
      <c r="EI16" s="580"/>
      <c r="EJ16" s="580"/>
      <c r="EK16" s="580"/>
      <c r="EL16" s="580"/>
      <c r="EM16" s="580"/>
      <c r="EN16" s="580"/>
      <c r="EO16" s="580"/>
      <c r="EP16" s="580"/>
      <c r="EQ16" s="580"/>
      <c r="ER16" s="580"/>
      <c r="ES16" s="580"/>
      <c r="ET16" s="580"/>
      <c r="EU16" s="580"/>
      <c r="EV16" s="580"/>
      <c r="EW16" s="580"/>
      <c r="EX16" s="580"/>
      <c r="EY16" s="580"/>
      <c r="EZ16" s="580"/>
      <c r="FA16" s="580"/>
      <c r="FB16" s="580"/>
      <c r="FC16" s="580"/>
      <c r="FD16" s="580"/>
      <c r="FE16" s="580"/>
      <c r="FF16" s="580"/>
      <c r="FG16" s="580"/>
      <c r="FH16" s="580"/>
      <c r="FI16" s="580"/>
      <c r="FJ16" s="580"/>
      <c r="FK16" s="580"/>
      <c r="FL16" s="580"/>
      <c r="FM16" s="580"/>
      <c r="FN16" s="580"/>
      <c r="FO16" s="580"/>
      <c r="FP16" s="580"/>
      <c r="FQ16" s="580"/>
      <c r="FR16" s="580"/>
      <c r="FS16" s="580"/>
      <c r="FT16" s="580"/>
      <c r="FU16" s="580"/>
      <c r="FV16" s="580"/>
      <c r="FW16" s="580"/>
      <c r="FX16" s="580"/>
      <c r="FY16" s="580"/>
      <c r="FZ16" s="580"/>
      <c r="GA16" s="580"/>
      <c r="GB16" s="580"/>
      <c r="GC16" s="580"/>
      <c r="GD16" s="580"/>
      <c r="GE16" s="580"/>
      <c r="GF16" s="580"/>
      <c r="GG16" s="580"/>
      <c r="GH16" s="580"/>
      <c r="GI16" s="580"/>
      <c r="GJ16" s="580"/>
      <c r="GK16" s="580"/>
      <c r="GL16" s="580"/>
      <c r="GM16" s="580"/>
      <c r="GN16" s="580"/>
      <c r="GO16" s="580"/>
      <c r="GP16" s="580"/>
      <c r="GQ16" s="580"/>
      <c r="GR16" s="580"/>
      <c r="GS16" s="580"/>
      <c r="GT16" s="580"/>
      <c r="GU16" s="580"/>
      <c r="GV16" s="580"/>
      <c r="GW16" s="580"/>
      <c r="GX16" s="580"/>
      <c r="GY16" s="580"/>
      <c r="GZ16" s="580"/>
      <c r="HA16" s="580"/>
      <c r="HB16" s="580"/>
      <c r="HC16" s="580"/>
      <c r="HD16" s="580"/>
      <c r="HE16" s="580"/>
      <c r="HF16" s="580"/>
      <c r="HG16" s="580"/>
      <c r="HH16" s="580"/>
      <c r="HI16" s="580"/>
      <c r="HJ16" s="580"/>
      <c r="HK16" s="580"/>
      <c r="HL16" s="580"/>
      <c r="HM16" s="580"/>
      <c r="HN16" s="580"/>
      <c r="HO16" s="580"/>
      <c r="HP16" s="580"/>
      <c r="HQ16" s="580"/>
      <c r="HR16" s="580"/>
      <c r="HS16" s="580"/>
      <c r="HT16" s="580"/>
      <c r="HU16" s="580"/>
      <c r="HV16" s="580"/>
      <c r="HW16" s="580"/>
    </row>
    <row r="17" spans="1:231" s="571" customFormat="1" ht="19.5">
      <c r="A17" s="572" t="s">
        <v>257</v>
      </c>
      <c r="B17" s="587" t="s">
        <v>360</v>
      </c>
      <c r="C17" s="574"/>
      <c r="D17" s="574">
        <v>3</v>
      </c>
      <c r="E17" s="574"/>
      <c r="F17" s="589"/>
      <c r="G17" s="574">
        <v>4</v>
      </c>
      <c r="H17" s="574">
        <v>120</v>
      </c>
      <c r="I17" s="574">
        <v>60</v>
      </c>
      <c r="J17" s="574">
        <v>15</v>
      </c>
      <c r="K17" s="574">
        <v>45</v>
      </c>
      <c r="L17" s="574"/>
      <c r="M17" s="574">
        <v>60</v>
      </c>
      <c r="N17" s="574"/>
      <c r="O17" s="574"/>
      <c r="P17" s="574"/>
      <c r="Q17" s="574">
        <v>4</v>
      </c>
      <c r="R17" s="574"/>
      <c r="S17" s="574"/>
      <c r="T17" s="574"/>
      <c r="U17" s="574"/>
      <c r="V17" s="574"/>
      <c r="W17" s="574"/>
      <c r="X17" s="574"/>
      <c r="Y17" s="583"/>
      <c r="Z17" s="569"/>
      <c r="AA17" s="569" t="s">
        <v>384</v>
      </c>
      <c r="AB17" s="569" t="s">
        <v>384</v>
      </c>
      <c r="AC17" s="569" t="s">
        <v>384</v>
      </c>
      <c r="AD17" s="569" t="s">
        <v>383</v>
      </c>
      <c r="AE17" s="569" t="s">
        <v>384</v>
      </c>
      <c r="AF17" s="569" t="s">
        <v>384</v>
      </c>
      <c r="AG17" s="569"/>
      <c r="AH17" s="569"/>
      <c r="AI17" s="569"/>
      <c r="AJ17" s="569"/>
      <c r="AK17" s="569"/>
      <c r="AL17" s="569"/>
      <c r="AM17" s="569"/>
      <c r="AN17" s="569"/>
      <c r="AO17" s="569"/>
      <c r="AP17" s="569"/>
      <c r="AQ17" s="569"/>
      <c r="AR17" s="569"/>
      <c r="AS17" s="569"/>
      <c r="AT17" s="569"/>
      <c r="AU17" s="569"/>
      <c r="AV17" s="569"/>
      <c r="AW17" s="569"/>
      <c r="AX17" s="569"/>
      <c r="AY17" s="569"/>
      <c r="AZ17" s="580"/>
      <c r="BA17" s="580"/>
      <c r="BB17" s="580"/>
      <c r="BC17" s="580"/>
      <c r="BD17" s="580"/>
      <c r="BE17" s="580"/>
      <c r="BF17" s="580"/>
      <c r="BG17" s="580"/>
      <c r="BH17" s="580"/>
      <c r="BI17" s="580"/>
      <c r="BJ17" s="580"/>
      <c r="BK17" s="580"/>
      <c r="BL17" s="580"/>
      <c r="BM17" s="580"/>
      <c r="BN17" s="580"/>
      <c r="BO17" s="580"/>
      <c r="BP17" s="580"/>
      <c r="BQ17" s="580"/>
      <c r="BR17" s="580"/>
      <c r="BS17" s="580"/>
      <c r="BT17" s="580"/>
      <c r="BU17" s="580"/>
      <c r="BV17" s="580"/>
      <c r="BW17" s="580"/>
      <c r="BX17" s="580"/>
      <c r="BY17" s="580"/>
      <c r="BZ17" s="580"/>
      <c r="CA17" s="580"/>
      <c r="CB17" s="580"/>
      <c r="CC17" s="580"/>
      <c r="CD17" s="580"/>
      <c r="CE17" s="580"/>
      <c r="CF17" s="580"/>
      <c r="CG17" s="580"/>
      <c r="CH17" s="580"/>
      <c r="CI17" s="580"/>
      <c r="CJ17" s="580"/>
      <c r="CK17" s="580"/>
      <c r="CL17" s="580"/>
      <c r="CM17" s="580"/>
      <c r="CN17" s="580"/>
      <c r="CO17" s="580"/>
      <c r="CP17" s="580"/>
      <c r="CQ17" s="580"/>
      <c r="CR17" s="580"/>
      <c r="CS17" s="580"/>
      <c r="CT17" s="580"/>
      <c r="CU17" s="580"/>
      <c r="CV17" s="580"/>
      <c r="CW17" s="580"/>
      <c r="CX17" s="580"/>
      <c r="CY17" s="580"/>
      <c r="CZ17" s="580"/>
      <c r="DA17" s="580"/>
      <c r="DB17" s="580"/>
      <c r="DC17" s="580"/>
      <c r="DD17" s="580"/>
      <c r="DE17" s="580"/>
      <c r="DF17" s="580"/>
      <c r="DG17" s="580"/>
      <c r="DH17" s="580"/>
      <c r="DI17" s="580"/>
      <c r="DJ17" s="580"/>
      <c r="DK17" s="580"/>
      <c r="DL17" s="580"/>
      <c r="DM17" s="580"/>
      <c r="DN17" s="580"/>
      <c r="DO17" s="580"/>
      <c r="DP17" s="580"/>
      <c r="DQ17" s="580"/>
      <c r="DR17" s="580"/>
      <c r="DS17" s="580"/>
      <c r="DT17" s="580"/>
      <c r="DU17" s="580"/>
      <c r="DV17" s="580"/>
      <c r="DW17" s="580"/>
      <c r="DX17" s="580"/>
      <c r="DY17" s="580"/>
      <c r="DZ17" s="580"/>
      <c r="EA17" s="580"/>
      <c r="EB17" s="580"/>
      <c r="EC17" s="580"/>
      <c r="ED17" s="580"/>
      <c r="EE17" s="580"/>
      <c r="EF17" s="580"/>
      <c r="EG17" s="580"/>
      <c r="EH17" s="580"/>
      <c r="EI17" s="580"/>
      <c r="EJ17" s="580"/>
      <c r="EK17" s="580"/>
      <c r="EL17" s="580"/>
      <c r="EM17" s="580"/>
      <c r="EN17" s="580"/>
      <c r="EO17" s="580"/>
      <c r="EP17" s="580"/>
      <c r="EQ17" s="580"/>
      <c r="ER17" s="580"/>
      <c r="ES17" s="580"/>
      <c r="ET17" s="580"/>
      <c r="EU17" s="580"/>
      <c r="EV17" s="580"/>
      <c r="EW17" s="580"/>
      <c r="EX17" s="580"/>
      <c r="EY17" s="580"/>
      <c r="EZ17" s="580"/>
      <c r="FA17" s="580"/>
      <c r="FB17" s="580"/>
      <c r="FC17" s="580"/>
      <c r="FD17" s="580"/>
      <c r="FE17" s="580"/>
      <c r="FF17" s="580"/>
      <c r="FG17" s="580"/>
      <c r="FH17" s="580"/>
      <c r="FI17" s="580"/>
      <c r="FJ17" s="580"/>
      <c r="FK17" s="580"/>
      <c r="FL17" s="580"/>
      <c r="FM17" s="580"/>
      <c r="FN17" s="580"/>
      <c r="FO17" s="580"/>
      <c r="FP17" s="580"/>
      <c r="FQ17" s="580"/>
      <c r="FR17" s="580"/>
      <c r="FS17" s="580"/>
      <c r="FT17" s="580"/>
      <c r="FU17" s="580"/>
      <c r="FV17" s="580"/>
      <c r="FW17" s="580"/>
      <c r="FX17" s="580"/>
      <c r="FY17" s="580"/>
      <c r="FZ17" s="580"/>
      <c r="GA17" s="580"/>
      <c r="GB17" s="580"/>
      <c r="GC17" s="580"/>
      <c r="GD17" s="580"/>
      <c r="GE17" s="580"/>
      <c r="GF17" s="580"/>
      <c r="GG17" s="580"/>
      <c r="GH17" s="580"/>
      <c r="GI17" s="580"/>
      <c r="GJ17" s="580"/>
      <c r="GK17" s="580"/>
      <c r="GL17" s="580"/>
      <c r="GM17" s="580"/>
      <c r="GN17" s="580"/>
      <c r="GO17" s="580"/>
      <c r="GP17" s="580"/>
      <c r="GQ17" s="580"/>
      <c r="GR17" s="580"/>
      <c r="GS17" s="580"/>
      <c r="GT17" s="580"/>
      <c r="GU17" s="580"/>
      <c r="GV17" s="580"/>
      <c r="GW17" s="580"/>
      <c r="GX17" s="580"/>
      <c r="GY17" s="580"/>
      <c r="GZ17" s="580"/>
      <c r="HA17" s="580"/>
      <c r="HB17" s="580"/>
      <c r="HC17" s="580"/>
      <c r="HD17" s="580"/>
      <c r="HE17" s="580"/>
      <c r="HF17" s="580"/>
      <c r="HG17" s="580"/>
      <c r="HH17" s="580"/>
      <c r="HI17" s="580"/>
      <c r="HJ17" s="580"/>
      <c r="HK17" s="580"/>
      <c r="HL17" s="580"/>
      <c r="HM17" s="580"/>
      <c r="HN17" s="580"/>
      <c r="HO17" s="580"/>
      <c r="HP17" s="580"/>
      <c r="HQ17" s="580"/>
      <c r="HR17" s="580"/>
      <c r="HS17" s="580"/>
      <c r="HT17" s="580"/>
      <c r="HU17" s="580"/>
      <c r="HV17" s="580"/>
      <c r="HW17" s="580"/>
    </row>
    <row r="18" spans="1:231" s="571" customFormat="1" ht="19.5">
      <c r="A18" s="581" t="s">
        <v>260</v>
      </c>
      <c r="B18" s="559" t="s">
        <v>228</v>
      </c>
      <c r="C18" s="574"/>
      <c r="D18" s="574">
        <v>3</v>
      </c>
      <c r="E18" s="574"/>
      <c r="F18" s="589"/>
      <c r="G18" s="574">
        <v>4</v>
      </c>
      <c r="H18" s="574">
        <v>120</v>
      </c>
      <c r="I18" s="574">
        <v>60</v>
      </c>
      <c r="J18" s="574">
        <v>15</v>
      </c>
      <c r="K18" s="574">
        <v>45</v>
      </c>
      <c r="L18" s="574"/>
      <c r="M18" s="574">
        <v>60</v>
      </c>
      <c r="N18" s="574"/>
      <c r="O18" s="574"/>
      <c r="P18" s="574"/>
      <c r="Q18" s="574">
        <v>4</v>
      </c>
      <c r="R18" s="574"/>
      <c r="S18" s="574"/>
      <c r="T18" s="574"/>
      <c r="U18" s="574"/>
      <c r="V18" s="574"/>
      <c r="W18" s="574"/>
      <c r="X18" s="574"/>
      <c r="Y18" s="583"/>
      <c r="Z18" s="569"/>
      <c r="AA18" s="569" t="s">
        <v>384</v>
      </c>
      <c r="AB18" s="569" t="s">
        <v>384</v>
      </c>
      <c r="AC18" s="569" t="s">
        <v>384</v>
      </c>
      <c r="AD18" s="569" t="s">
        <v>383</v>
      </c>
      <c r="AE18" s="569" t="s">
        <v>384</v>
      </c>
      <c r="AF18" s="569" t="s">
        <v>384</v>
      </c>
      <c r="AG18" s="569"/>
      <c r="AH18" s="569"/>
      <c r="AI18" s="569"/>
      <c r="AJ18" s="569"/>
      <c r="AK18" s="569"/>
      <c r="AL18" s="569"/>
      <c r="AM18" s="569"/>
      <c r="AN18" s="569"/>
      <c r="AO18" s="569"/>
      <c r="AP18" s="569"/>
      <c r="AQ18" s="569"/>
      <c r="AR18" s="569"/>
      <c r="AS18" s="569"/>
      <c r="AT18" s="569"/>
      <c r="AU18" s="569"/>
      <c r="AV18" s="569"/>
      <c r="AW18" s="569"/>
      <c r="AX18" s="569"/>
      <c r="AY18" s="569"/>
      <c r="AZ18" s="580"/>
      <c r="BA18" s="580"/>
      <c r="BB18" s="580"/>
      <c r="BC18" s="580"/>
      <c r="BD18" s="580"/>
      <c r="BE18" s="580"/>
      <c r="BF18" s="580"/>
      <c r="BG18" s="580"/>
      <c r="BH18" s="580"/>
      <c r="BI18" s="580"/>
      <c r="BJ18" s="580"/>
      <c r="BK18" s="580"/>
      <c r="BL18" s="580"/>
      <c r="BM18" s="580"/>
      <c r="BN18" s="580"/>
      <c r="BO18" s="580"/>
      <c r="BP18" s="580"/>
      <c r="BQ18" s="580"/>
      <c r="BR18" s="580"/>
      <c r="BS18" s="580"/>
      <c r="BT18" s="580"/>
      <c r="BU18" s="580"/>
      <c r="BV18" s="580"/>
      <c r="BW18" s="580"/>
      <c r="BX18" s="580"/>
      <c r="BY18" s="580"/>
      <c r="BZ18" s="580"/>
      <c r="CA18" s="580"/>
      <c r="CB18" s="580"/>
      <c r="CC18" s="580"/>
      <c r="CD18" s="580"/>
      <c r="CE18" s="580"/>
      <c r="CF18" s="580"/>
      <c r="CG18" s="580"/>
      <c r="CH18" s="580"/>
      <c r="CI18" s="580"/>
      <c r="CJ18" s="580"/>
      <c r="CK18" s="580"/>
      <c r="CL18" s="580"/>
      <c r="CM18" s="580"/>
      <c r="CN18" s="580"/>
      <c r="CO18" s="580"/>
      <c r="CP18" s="580"/>
      <c r="CQ18" s="580"/>
      <c r="CR18" s="580"/>
      <c r="CS18" s="580"/>
      <c r="CT18" s="580"/>
      <c r="CU18" s="580"/>
      <c r="CV18" s="580"/>
      <c r="CW18" s="580"/>
      <c r="CX18" s="580"/>
      <c r="CY18" s="580"/>
      <c r="CZ18" s="580"/>
      <c r="DA18" s="580"/>
      <c r="DB18" s="580"/>
      <c r="DC18" s="580"/>
      <c r="DD18" s="580"/>
      <c r="DE18" s="580"/>
      <c r="DF18" s="580"/>
      <c r="DG18" s="580"/>
      <c r="DH18" s="580"/>
      <c r="DI18" s="580"/>
      <c r="DJ18" s="580"/>
      <c r="DK18" s="580"/>
      <c r="DL18" s="580"/>
      <c r="DM18" s="580"/>
      <c r="DN18" s="580"/>
      <c r="DO18" s="580"/>
      <c r="DP18" s="580"/>
      <c r="DQ18" s="580"/>
      <c r="DR18" s="580"/>
      <c r="DS18" s="580"/>
      <c r="DT18" s="580"/>
      <c r="DU18" s="580"/>
      <c r="DV18" s="580"/>
      <c r="DW18" s="580"/>
      <c r="DX18" s="580"/>
      <c r="DY18" s="580"/>
      <c r="DZ18" s="580"/>
      <c r="EA18" s="580"/>
      <c r="EB18" s="580"/>
      <c r="EC18" s="580"/>
      <c r="ED18" s="580"/>
      <c r="EE18" s="580"/>
      <c r="EF18" s="580"/>
      <c r="EG18" s="580"/>
      <c r="EH18" s="580"/>
      <c r="EI18" s="580"/>
      <c r="EJ18" s="580"/>
      <c r="EK18" s="580"/>
      <c r="EL18" s="580"/>
      <c r="EM18" s="580"/>
      <c r="EN18" s="580"/>
      <c r="EO18" s="580"/>
      <c r="EP18" s="580"/>
      <c r="EQ18" s="580"/>
      <c r="ER18" s="580"/>
      <c r="ES18" s="580"/>
      <c r="ET18" s="580"/>
      <c r="EU18" s="580"/>
      <c r="EV18" s="580"/>
      <c r="EW18" s="580"/>
      <c r="EX18" s="580"/>
      <c r="EY18" s="580"/>
      <c r="EZ18" s="580"/>
      <c r="FA18" s="580"/>
      <c r="FB18" s="580"/>
      <c r="FC18" s="580"/>
      <c r="FD18" s="580"/>
      <c r="FE18" s="580"/>
      <c r="FF18" s="580"/>
      <c r="FG18" s="580"/>
      <c r="FH18" s="580"/>
      <c r="FI18" s="580"/>
      <c r="FJ18" s="580"/>
      <c r="FK18" s="580"/>
      <c r="FL18" s="580"/>
      <c r="FM18" s="580"/>
      <c r="FN18" s="580"/>
      <c r="FO18" s="580"/>
      <c r="FP18" s="580"/>
      <c r="FQ18" s="580"/>
      <c r="FR18" s="580"/>
      <c r="FS18" s="580"/>
      <c r="FT18" s="580"/>
      <c r="FU18" s="580"/>
      <c r="FV18" s="580"/>
      <c r="FW18" s="580"/>
      <c r="FX18" s="580"/>
      <c r="FY18" s="580"/>
      <c r="FZ18" s="580"/>
      <c r="GA18" s="580"/>
      <c r="GB18" s="580"/>
      <c r="GC18" s="580"/>
      <c r="GD18" s="580"/>
      <c r="GE18" s="580"/>
      <c r="GF18" s="580"/>
      <c r="GG18" s="580"/>
      <c r="GH18" s="580"/>
      <c r="GI18" s="580"/>
      <c r="GJ18" s="580"/>
      <c r="GK18" s="580"/>
      <c r="GL18" s="580"/>
      <c r="GM18" s="580"/>
      <c r="GN18" s="580"/>
      <c r="GO18" s="580"/>
      <c r="GP18" s="580"/>
      <c r="GQ18" s="580"/>
      <c r="GR18" s="580"/>
      <c r="GS18" s="580"/>
      <c r="GT18" s="580"/>
      <c r="GU18" s="580"/>
      <c r="GV18" s="580"/>
      <c r="GW18" s="580"/>
      <c r="GX18" s="580"/>
      <c r="GY18" s="580"/>
      <c r="GZ18" s="580"/>
      <c r="HA18" s="580"/>
      <c r="HB18" s="580"/>
      <c r="HC18" s="580"/>
      <c r="HD18" s="580"/>
      <c r="HE18" s="580"/>
      <c r="HF18" s="580"/>
      <c r="HG18" s="580"/>
      <c r="HH18" s="580"/>
      <c r="HI18" s="580"/>
      <c r="HJ18" s="580"/>
      <c r="HK18" s="580"/>
      <c r="HL18" s="580"/>
      <c r="HM18" s="580"/>
      <c r="HN18" s="580"/>
      <c r="HO18" s="580"/>
      <c r="HP18" s="580"/>
      <c r="HQ18" s="580"/>
      <c r="HR18" s="580"/>
      <c r="HS18" s="580"/>
      <c r="HT18" s="580"/>
      <c r="HU18" s="580"/>
      <c r="HV18" s="580"/>
      <c r="HW18" s="580"/>
    </row>
    <row r="19" spans="1:57" s="571" customFormat="1" ht="18.75">
      <c r="A19" s="591"/>
      <c r="B19" s="599" t="s">
        <v>252</v>
      </c>
      <c r="C19" s="600">
        <v>3</v>
      </c>
      <c r="D19" s="601">
        <v>5</v>
      </c>
      <c r="E19" s="601"/>
      <c r="F19" s="600">
        <v>1</v>
      </c>
      <c r="G19" s="600"/>
      <c r="H19" s="600"/>
      <c r="I19" s="599"/>
      <c r="J19" s="599"/>
      <c r="K19" s="599"/>
      <c r="L19" s="599"/>
      <c r="M19" s="599"/>
      <c r="N19" s="599"/>
      <c r="O19" s="599"/>
      <c r="P19" s="599"/>
      <c r="Q19" s="599">
        <f>SUM(Q9:Q18)</f>
        <v>28</v>
      </c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  <c r="AO19" s="599"/>
      <c r="AP19" s="599"/>
      <c r="AQ19" s="599"/>
      <c r="AR19" s="599"/>
      <c r="AS19" s="599"/>
      <c r="AT19" s="599"/>
      <c r="AU19" s="599"/>
      <c r="AV19" s="599"/>
      <c r="AW19" s="599"/>
      <c r="AX19" s="599"/>
      <c r="AY19" s="599"/>
      <c r="AZ19" s="602"/>
      <c r="BA19" s="599"/>
      <c r="BB19" s="599"/>
      <c r="BC19" s="599"/>
      <c r="BD19" s="599"/>
      <c r="BE19" s="599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view="pageBreakPreview" zoomScale="75" zoomScaleNormal="50" zoomScaleSheetLayoutView="75" zoomScalePageLayoutView="0" workbookViewId="0" topLeftCell="A1">
      <selection activeCell="B2" sqref="B2:B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6" width="6.25390625" style="10" hidden="1" customWidth="1"/>
    <col min="17" max="17" width="7.625" style="10" hidden="1" customWidth="1"/>
    <col min="18" max="18" width="15.00390625" style="10" customWidth="1"/>
    <col min="19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31.625" style="10" customWidth="1"/>
    <col min="52" max="57" width="9.125" style="468" customWidth="1"/>
    <col min="58" max="16384" width="9.125" style="10" customWidth="1"/>
  </cols>
  <sheetData>
    <row r="1" spans="1:57" s="13" customFormat="1" ht="19.5" thickBot="1">
      <c r="A1" s="936" t="s">
        <v>392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8"/>
      <c r="AZ1" s="351"/>
      <c r="BA1" s="351"/>
      <c r="BB1" s="351"/>
      <c r="BC1" s="351"/>
      <c r="BD1" s="351"/>
      <c r="BE1" s="351"/>
    </row>
    <row r="2" spans="1:57" s="13" customFormat="1" ht="12.75" customHeight="1">
      <c r="A2" s="918" t="s">
        <v>32</v>
      </c>
      <c r="B2" s="881" t="s">
        <v>101</v>
      </c>
      <c r="C2" s="866" t="s">
        <v>325</v>
      </c>
      <c r="D2" s="867"/>
      <c r="E2" s="868"/>
      <c r="F2" s="869"/>
      <c r="G2" s="934" t="s">
        <v>102</v>
      </c>
      <c r="H2" s="958" t="s">
        <v>108</v>
      </c>
      <c r="I2" s="959"/>
      <c r="J2" s="959"/>
      <c r="K2" s="959"/>
      <c r="L2" s="959"/>
      <c r="M2" s="960"/>
      <c r="N2" s="878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80"/>
      <c r="Z2" s="34"/>
      <c r="AY2" s="971" t="s">
        <v>385</v>
      </c>
      <c r="AZ2" s="351"/>
      <c r="BA2" s="351"/>
      <c r="BB2" s="351"/>
      <c r="BC2" s="351"/>
      <c r="BD2" s="351"/>
      <c r="BE2" s="351"/>
    </row>
    <row r="3" spans="1:57" s="13" customFormat="1" ht="12.75" customHeight="1">
      <c r="A3" s="919"/>
      <c r="B3" s="882"/>
      <c r="C3" s="870"/>
      <c r="D3" s="871"/>
      <c r="E3" s="872"/>
      <c r="F3" s="873"/>
      <c r="G3" s="935"/>
      <c r="H3" s="914" t="s">
        <v>109</v>
      </c>
      <c r="I3" s="949" t="s">
        <v>112</v>
      </c>
      <c r="J3" s="950"/>
      <c r="K3" s="950"/>
      <c r="L3" s="951"/>
      <c r="M3" s="967" t="s">
        <v>115</v>
      </c>
      <c r="N3" s="939" t="s">
        <v>34</v>
      </c>
      <c r="O3" s="940"/>
      <c r="P3" s="941"/>
      <c r="Q3" s="945" t="s">
        <v>35</v>
      </c>
      <c r="R3" s="940"/>
      <c r="S3" s="941"/>
      <c r="T3" s="945" t="s">
        <v>36</v>
      </c>
      <c r="U3" s="940"/>
      <c r="V3" s="941"/>
      <c r="W3" s="945" t="s">
        <v>37</v>
      </c>
      <c r="X3" s="940"/>
      <c r="Y3" s="947"/>
      <c r="AY3" s="971"/>
      <c r="AZ3" s="351"/>
      <c r="BA3" s="351"/>
      <c r="BB3" s="351"/>
      <c r="BC3" s="351"/>
      <c r="BD3" s="351"/>
      <c r="BE3" s="351"/>
    </row>
    <row r="4" spans="1:57" s="13" customFormat="1" ht="18.75" customHeight="1">
      <c r="A4" s="919"/>
      <c r="B4" s="882"/>
      <c r="C4" s="877" t="s">
        <v>103</v>
      </c>
      <c r="D4" s="877" t="s">
        <v>104</v>
      </c>
      <c r="E4" s="955" t="s">
        <v>105</v>
      </c>
      <c r="F4" s="968"/>
      <c r="G4" s="935"/>
      <c r="H4" s="914"/>
      <c r="I4" s="877" t="s">
        <v>110</v>
      </c>
      <c r="J4" s="955" t="s">
        <v>111</v>
      </c>
      <c r="K4" s="956"/>
      <c r="L4" s="957"/>
      <c r="M4" s="967"/>
      <c r="N4" s="942"/>
      <c r="O4" s="943"/>
      <c r="P4" s="944"/>
      <c r="Q4" s="946"/>
      <c r="R4" s="943"/>
      <c r="S4" s="944"/>
      <c r="T4" s="946"/>
      <c r="U4" s="943"/>
      <c r="V4" s="944"/>
      <c r="W4" s="946"/>
      <c r="X4" s="943"/>
      <c r="Y4" s="948"/>
      <c r="AY4" s="971"/>
      <c r="AZ4" s="351"/>
      <c r="BA4" s="351"/>
      <c r="BB4" s="351"/>
      <c r="BC4" s="351"/>
      <c r="BD4" s="351"/>
      <c r="BE4" s="351"/>
    </row>
    <row r="5" spans="1:57" s="13" customFormat="1" ht="15.75">
      <c r="A5" s="919"/>
      <c r="B5" s="882"/>
      <c r="C5" s="877"/>
      <c r="D5" s="877"/>
      <c r="E5" s="874" t="s">
        <v>106</v>
      </c>
      <c r="F5" s="952" t="s">
        <v>107</v>
      </c>
      <c r="G5" s="935"/>
      <c r="H5" s="914"/>
      <c r="I5" s="877"/>
      <c r="J5" s="874" t="s">
        <v>33</v>
      </c>
      <c r="K5" s="874" t="s">
        <v>113</v>
      </c>
      <c r="L5" s="874" t="s">
        <v>114</v>
      </c>
      <c r="M5" s="967"/>
      <c r="N5" s="95">
        <v>1</v>
      </c>
      <c r="O5" s="14" t="s">
        <v>330</v>
      </c>
      <c r="P5" s="14" t="s">
        <v>326</v>
      </c>
      <c r="Q5" s="14">
        <v>3</v>
      </c>
      <c r="R5" s="14" t="s">
        <v>329</v>
      </c>
      <c r="S5" s="14" t="s">
        <v>331</v>
      </c>
      <c r="T5" s="14">
        <v>5</v>
      </c>
      <c r="U5" s="14" t="s">
        <v>332</v>
      </c>
      <c r="V5" s="14" t="s">
        <v>333</v>
      </c>
      <c r="W5" s="14">
        <v>7</v>
      </c>
      <c r="X5" s="14" t="s">
        <v>334</v>
      </c>
      <c r="Y5" s="26" t="s">
        <v>328</v>
      </c>
      <c r="AY5" s="971"/>
      <c r="AZ5" s="351"/>
      <c r="BA5" s="351"/>
      <c r="BB5" s="351"/>
      <c r="BC5" s="351"/>
      <c r="BD5" s="351"/>
      <c r="BE5" s="351"/>
    </row>
    <row r="6" spans="1:57" s="13" customFormat="1" ht="21" customHeight="1" thickBot="1">
      <c r="A6" s="919"/>
      <c r="B6" s="882"/>
      <c r="C6" s="877"/>
      <c r="D6" s="877"/>
      <c r="E6" s="875"/>
      <c r="F6" s="953"/>
      <c r="G6" s="935"/>
      <c r="H6" s="914"/>
      <c r="I6" s="877"/>
      <c r="J6" s="875"/>
      <c r="K6" s="875"/>
      <c r="L6" s="875"/>
      <c r="M6" s="967"/>
      <c r="N6" s="964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65"/>
      <c r="AY6" s="971"/>
      <c r="AZ6" s="351"/>
      <c r="BA6" s="351"/>
      <c r="BB6" s="351"/>
      <c r="BC6" s="351"/>
      <c r="BD6" s="351"/>
      <c r="BE6" s="351"/>
    </row>
    <row r="7" spans="1:57" s="13" customFormat="1" ht="36.75" customHeight="1">
      <c r="A7" s="980"/>
      <c r="B7" s="882"/>
      <c r="C7" s="874"/>
      <c r="D7" s="874"/>
      <c r="E7" s="875"/>
      <c r="F7" s="953"/>
      <c r="G7" s="981"/>
      <c r="H7" s="982"/>
      <c r="I7" s="874"/>
      <c r="J7" s="875"/>
      <c r="K7" s="875"/>
      <c r="L7" s="875"/>
      <c r="M7" s="952"/>
      <c r="N7" s="472">
        <v>15</v>
      </c>
      <c r="O7" s="473">
        <v>9</v>
      </c>
      <c r="P7" s="474">
        <v>9</v>
      </c>
      <c r="Q7" s="472">
        <v>15</v>
      </c>
      <c r="R7" s="473"/>
      <c r="S7" s="474">
        <v>9</v>
      </c>
      <c r="T7" s="472">
        <v>15</v>
      </c>
      <c r="U7" s="473">
        <v>9</v>
      </c>
      <c r="V7" s="474">
        <v>9</v>
      </c>
      <c r="W7" s="472">
        <v>15</v>
      </c>
      <c r="X7" s="473">
        <v>9</v>
      </c>
      <c r="Y7" s="474">
        <v>8</v>
      </c>
      <c r="AK7" s="475"/>
      <c r="AL7" s="978" t="s">
        <v>34</v>
      </c>
      <c r="AM7" s="978"/>
      <c r="AN7" s="978"/>
      <c r="AO7" s="978" t="s">
        <v>35</v>
      </c>
      <c r="AP7" s="978"/>
      <c r="AQ7" s="978"/>
      <c r="AR7" s="978" t="s">
        <v>36</v>
      </c>
      <c r="AS7" s="978"/>
      <c r="AT7" s="978"/>
      <c r="AU7" s="978" t="s">
        <v>37</v>
      </c>
      <c r="AV7" s="978"/>
      <c r="AW7" s="978"/>
      <c r="AY7" s="979"/>
      <c r="AZ7" s="351"/>
      <c r="BA7" s="351"/>
      <c r="BB7" s="351"/>
      <c r="BC7" s="351"/>
      <c r="BD7" s="351"/>
      <c r="BE7" s="351"/>
    </row>
    <row r="8" spans="1:231" s="486" customFormat="1" ht="37.5">
      <c r="A8" s="501" t="s">
        <v>275</v>
      </c>
      <c r="B8" s="502" t="s">
        <v>276</v>
      </c>
      <c r="C8" s="488"/>
      <c r="D8" s="503" t="s">
        <v>327</v>
      </c>
      <c r="E8" s="503"/>
      <c r="F8" s="504"/>
      <c r="G8" s="505"/>
      <c r="H8" s="488"/>
      <c r="I8" s="488"/>
      <c r="J8" s="488"/>
      <c r="K8" s="488"/>
      <c r="L8" s="488"/>
      <c r="M8" s="488"/>
      <c r="N8" s="488"/>
      <c r="O8" s="488"/>
      <c r="P8" s="488"/>
      <c r="Q8" s="488" t="s">
        <v>277</v>
      </c>
      <c r="R8" s="488" t="s">
        <v>277</v>
      </c>
      <c r="S8" s="488" t="s">
        <v>277</v>
      </c>
      <c r="T8" s="488" t="s">
        <v>277</v>
      </c>
      <c r="U8" s="488" t="s">
        <v>277</v>
      </c>
      <c r="V8" s="488" t="s">
        <v>277</v>
      </c>
      <c r="W8" s="488" t="s">
        <v>277</v>
      </c>
      <c r="X8" s="488" t="s">
        <v>277</v>
      </c>
      <c r="Y8" s="488"/>
      <c r="Z8" s="506"/>
      <c r="AA8" s="484" t="s">
        <v>384</v>
      </c>
      <c r="AB8" s="484" t="s">
        <v>384</v>
      </c>
      <c r="AC8" s="484" t="s">
        <v>384</v>
      </c>
      <c r="AD8" s="484" t="s">
        <v>383</v>
      </c>
      <c r="AE8" s="484" t="s">
        <v>383</v>
      </c>
      <c r="AF8" s="484" t="s">
        <v>383</v>
      </c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7"/>
      <c r="BA8" s="507"/>
      <c r="BB8" s="507"/>
      <c r="BC8" s="507"/>
      <c r="BD8" s="507"/>
      <c r="BE8" s="507"/>
      <c r="BF8" s="507"/>
      <c r="BG8" s="507"/>
      <c r="BH8" s="507"/>
      <c r="BI8" s="507"/>
      <c r="BJ8" s="507"/>
      <c r="BK8" s="507"/>
      <c r="BL8" s="507"/>
      <c r="BM8" s="507"/>
      <c r="BN8" s="507"/>
      <c r="BO8" s="507"/>
      <c r="BP8" s="507"/>
      <c r="BQ8" s="507"/>
      <c r="BR8" s="507"/>
      <c r="BS8" s="507"/>
      <c r="BT8" s="507"/>
      <c r="BU8" s="507"/>
      <c r="BV8" s="507"/>
      <c r="BW8" s="507"/>
      <c r="BX8" s="507"/>
      <c r="BY8" s="507"/>
      <c r="BZ8" s="507"/>
      <c r="CA8" s="507"/>
      <c r="CB8" s="507"/>
      <c r="CC8" s="507"/>
      <c r="CD8" s="507"/>
      <c r="CE8" s="507"/>
      <c r="CF8" s="507"/>
      <c r="CG8" s="507"/>
      <c r="CH8" s="507"/>
      <c r="CI8" s="507"/>
      <c r="CJ8" s="507"/>
      <c r="CK8" s="507"/>
      <c r="CL8" s="507"/>
      <c r="CM8" s="507"/>
      <c r="CN8" s="507"/>
      <c r="CO8" s="507"/>
      <c r="CP8" s="507"/>
      <c r="CQ8" s="507"/>
      <c r="CR8" s="507"/>
      <c r="CS8" s="507"/>
      <c r="CT8" s="507"/>
      <c r="CU8" s="507"/>
      <c r="CV8" s="507"/>
      <c r="CW8" s="507"/>
      <c r="CX8" s="507"/>
      <c r="CY8" s="507"/>
      <c r="CZ8" s="507"/>
      <c r="DA8" s="507"/>
      <c r="DB8" s="507"/>
      <c r="DC8" s="507"/>
      <c r="DD8" s="507"/>
      <c r="DE8" s="507"/>
      <c r="DF8" s="507"/>
      <c r="DG8" s="507"/>
      <c r="DH8" s="507"/>
      <c r="DI8" s="507"/>
      <c r="DJ8" s="507"/>
      <c r="DK8" s="507"/>
      <c r="DL8" s="507"/>
      <c r="DM8" s="507"/>
      <c r="DN8" s="507"/>
      <c r="DO8" s="507"/>
      <c r="DP8" s="507"/>
      <c r="DQ8" s="507"/>
      <c r="DR8" s="507"/>
      <c r="DS8" s="507"/>
      <c r="DT8" s="507"/>
      <c r="DU8" s="507"/>
      <c r="DV8" s="507"/>
      <c r="DW8" s="507"/>
      <c r="DX8" s="507"/>
      <c r="DY8" s="507"/>
      <c r="DZ8" s="507"/>
      <c r="EA8" s="507"/>
      <c r="EB8" s="507"/>
      <c r="EC8" s="507"/>
      <c r="ED8" s="507"/>
      <c r="EE8" s="507"/>
      <c r="EF8" s="507"/>
      <c r="EG8" s="507"/>
      <c r="EH8" s="507"/>
      <c r="EI8" s="507"/>
      <c r="EJ8" s="507"/>
      <c r="EK8" s="507"/>
      <c r="EL8" s="507"/>
      <c r="EM8" s="507"/>
      <c r="EN8" s="507"/>
      <c r="EO8" s="507"/>
      <c r="EP8" s="507"/>
      <c r="EQ8" s="507"/>
      <c r="ER8" s="507"/>
      <c r="ES8" s="507"/>
      <c r="ET8" s="507"/>
      <c r="EU8" s="507"/>
      <c r="EV8" s="507"/>
      <c r="EW8" s="507"/>
      <c r="EX8" s="507"/>
      <c r="EY8" s="507"/>
      <c r="EZ8" s="507"/>
      <c r="FA8" s="507"/>
      <c r="FB8" s="507"/>
      <c r="FC8" s="507"/>
      <c r="FD8" s="507"/>
      <c r="FE8" s="507"/>
      <c r="FF8" s="507"/>
      <c r="FG8" s="507"/>
      <c r="FH8" s="507"/>
      <c r="FI8" s="507"/>
      <c r="FJ8" s="507"/>
      <c r="FK8" s="507"/>
      <c r="FL8" s="507"/>
      <c r="FM8" s="507"/>
      <c r="FN8" s="507"/>
      <c r="FO8" s="507"/>
      <c r="FP8" s="507"/>
      <c r="FQ8" s="507"/>
      <c r="FR8" s="507"/>
      <c r="FS8" s="507"/>
      <c r="FT8" s="507"/>
      <c r="FU8" s="507"/>
      <c r="FV8" s="507"/>
      <c r="FW8" s="507"/>
      <c r="FX8" s="507"/>
      <c r="FY8" s="507"/>
      <c r="FZ8" s="507"/>
      <c r="GA8" s="507"/>
      <c r="GB8" s="507"/>
      <c r="GC8" s="507"/>
      <c r="GD8" s="507"/>
      <c r="GE8" s="507"/>
      <c r="GF8" s="507"/>
      <c r="GG8" s="507"/>
      <c r="GH8" s="507"/>
      <c r="GI8" s="507"/>
      <c r="GJ8" s="507"/>
      <c r="GK8" s="507"/>
      <c r="GL8" s="507"/>
      <c r="GM8" s="507"/>
      <c r="GN8" s="507"/>
      <c r="GO8" s="507"/>
      <c r="GP8" s="507"/>
      <c r="GQ8" s="507"/>
      <c r="GR8" s="507"/>
      <c r="GS8" s="507"/>
      <c r="GT8" s="507"/>
      <c r="GU8" s="507"/>
      <c r="GV8" s="507"/>
      <c r="GW8" s="507"/>
      <c r="GX8" s="507"/>
      <c r="GY8" s="507"/>
      <c r="GZ8" s="507"/>
      <c r="HA8" s="507"/>
      <c r="HB8" s="507"/>
      <c r="HC8" s="507"/>
      <c r="HD8" s="507"/>
      <c r="HE8" s="507"/>
      <c r="HF8" s="507"/>
      <c r="HG8" s="507"/>
      <c r="HH8" s="507"/>
      <c r="HI8" s="507"/>
      <c r="HJ8" s="507"/>
      <c r="HK8" s="507"/>
      <c r="HL8" s="507"/>
      <c r="HM8" s="507"/>
      <c r="HN8" s="507"/>
      <c r="HO8" s="507"/>
      <c r="HP8" s="507"/>
      <c r="HQ8" s="507"/>
      <c r="HR8" s="507"/>
      <c r="HS8" s="507"/>
      <c r="HT8" s="507"/>
      <c r="HU8" s="507"/>
      <c r="HV8" s="507"/>
      <c r="HW8" s="507"/>
    </row>
    <row r="9" spans="1:231" s="486" customFormat="1" ht="18.75">
      <c r="A9" s="572" t="s">
        <v>127</v>
      </c>
      <c r="B9" s="573" t="s">
        <v>41</v>
      </c>
      <c r="C9" s="574"/>
      <c r="D9" s="574" t="s">
        <v>329</v>
      </c>
      <c r="E9" s="574"/>
      <c r="F9" s="603"/>
      <c r="G9" s="576">
        <v>3</v>
      </c>
      <c r="H9" s="577">
        <v>90</v>
      </c>
      <c r="I9" s="574">
        <v>30</v>
      </c>
      <c r="J9" s="577">
        <v>20</v>
      </c>
      <c r="K9" s="577"/>
      <c r="L9" s="577">
        <v>10</v>
      </c>
      <c r="M9" s="577">
        <v>60</v>
      </c>
      <c r="N9" s="579"/>
      <c r="O9" s="579"/>
      <c r="P9" s="579"/>
      <c r="Q9" s="604"/>
      <c r="R9" s="579">
        <v>3</v>
      </c>
      <c r="S9" s="579"/>
      <c r="T9" s="574"/>
      <c r="U9" s="574"/>
      <c r="V9" s="574"/>
      <c r="W9" s="574"/>
      <c r="X9" s="574"/>
      <c r="Y9" s="574"/>
      <c r="Z9" s="569"/>
      <c r="AA9" s="484" t="s">
        <v>384</v>
      </c>
      <c r="AB9" s="484" t="s">
        <v>384</v>
      </c>
      <c r="AC9" s="484" t="s">
        <v>384</v>
      </c>
      <c r="AD9" s="484" t="s">
        <v>384</v>
      </c>
      <c r="AE9" s="484" t="s">
        <v>383</v>
      </c>
      <c r="AF9" s="484" t="s">
        <v>384</v>
      </c>
      <c r="AG9" s="569"/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69"/>
      <c r="AU9" s="569"/>
      <c r="AV9" s="569"/>
      <c r="AW9" s="569"/>
      <c r="AX9" s="569"/>
      <c r="AY9" s="569"/>
      <c r="AZ9" s="580"/>
      <c r="BA9" s="580"/>
      <c r="BB9" s="580"/>
      <c r="BC9" s="580"/>
      <c r="BD9" s="580"/>
      <c r="BE9" s="580"/>
      <c r="BF9" s="580"/>
      <c r="BG9" s="580"/>
      <c r="BH9" s="580"/>
      <c r="BI9" s="580"/>
      <c r="BJ9" s="580"/>
      <c r="BK9" s="580"/>
      <c r="BL9" s="580"/>
      <c r="BM9" s="580"/>
      <c r="BN9" s="580"/>
      <c r="BO9" s="580"/>
      <c r="BP9" s="580"/>
      <c r="BQ9" s="580"/>
      <c r="BR9" s="580"/>
      <c r="BS9" s="580"/>
      <c r="BT9" s="580"/>
      <c r="BU9" s="580"/>
      <c r="BV9" s="580"/>
      <c r="BW9" s="580"/>
      <c r="BX9" s="580"/>
      <c r="BY9" s="580"/>
      <c r="BZ9" s="580"/>
      <c r="CA9" s="580"/>
      <c r="CB9" s="580"/>
      <c r="CC9" s="580"/>
      <c r="CD9" s="580"/>
      <c r="CE9" s="580"/>
      <c r="CF9" s="580"/>
      <c r="CG9" s="580"/>
      <c r="CH9" s="580"/>
      <c r="CI9" s="580"/>
      <c r="CJ9" s="580"/>
      <c r="CK9" s="580"/>
      <c r="CL9" s="580"/>
      <c r="CM9" s="580"/>
      <c r="CN9" s="580"/>
      <c r="CO9" s="580"/>
      <c r="CP9" s="580"/>
      <c r="CQ9" s="580"/>
      <c r="CR9" s="580"/>
      <c r="CS9" s="580"/>
      <c r="CT9" s="580"/>
      <c r="CU9" s="580"/>
      <c r="CV9" s="580"/>
      <c r="CW9" s="580"/>
      <c r="CX9" s="580"/>
      <c r="CY9" s="580"/>
      <c r="CZ9" s="580"/>
      <c r="DA9" s="580"/>
      <c r="DB9" s="580"/>
      <c r="DC9" s="580"/>
      <c r="DD9" s="580"/>
      <c r="DE9" s="580"/>
      <c r="DF9" s="580"/>
      <c r="DG9" s="580"/>
      <c r="DH9" s="580"/>
      <c r="DI9" s="580"/>
      <c r="DJ9" s="580"/>
      <c r="DK9" s="580"/>
      <c r="DL9" s="580"/>
      <c r="DM9" s="580"/>
      <c r="DN9" s="580"/>
      <c r="DO9" s="580"/>
      <c r="DP9" s="580"/>
      <c r="DQ9" s="580"/>
      <c r="DR9" s="580"/>
      <c r="DS9" s="580"/>
      <c r="DT9" s="580"/>
      <c r="DU9" s="580"/>
      <c r="DV9" s="580"/>
      <c r="DW9" s="580"/>
      <c r="DX9" s="580"/>
      <c r="DY9" s="580"/>
      <c r="DZ9" s="580"/>
      <c r="EA9" s="580"/>
      <c r="EB9" s="580"/>
      <c r="EC9" s="580"/>
      <c r="ED9" s="580"/>
      <c r="EE9" s="580"/>
      <c r="EF9" s="580"/>
      <c r="EG9" s="580"/>
      <c r="EH9" s="580"/>
      <c r="EI9" s="580"/>
      <c r="EJ9" s="580"/>
      <c r="EK9" s="580"/>
      <c r="EL9" s="580"/>
      <c r="EM9" s="580"/>
      <c r="EN9" s="580"/>
      <c r="EO9" s="580"/>
      <c r="EP9" s="580"/>
      <c r="EQ9" s="580"/>
      <c r="ER9" s="580"/>
      <c r="ES9" s="580"/>
      <c r="ET9" s="580"/>
      <c r="EU9" s="580"/>
      <c r="EV9" s="580"/>
      <c r="EW9" s="580"/>
      <c r="EX9" s="580"/>
      <c r="EY9" s="580"/>
      <c r="EZ9" s="580"/>
      <c r="FA9" s="580"/>
      <c r="FB9" s="580"/>
      <c r="FC9" s="580"/>
      <c r="FD9" s="580"/>
      <c r="FE9" s="580"/>
      <c r="FF9" s="580"/>
      <c r="FG9" s="580"/>
      <c r="FH9" s="580"/>
      <c r="FI9" s="580"/>
      <c r="FJ9" s="580"/>
      <c r="FK9" s="580"/>
      <c r="FL9" s="580"/>
      <c r="FM9" s="580"/>
      <c r="FN9" s="580"/>
      <c r="FO9" s="580"/>
      <c r="FP9" s="580"/>
      <c r="FQ9" s="580"/>
      <c r="FR9" s="580"/>
      <c r="FS9" s="580"/>
      <c r="FT9" s="580"/>
      <c r="FU9" s="580"/>
      <c r="FV9" s="580"/>
      <c r="FW9" s="580"/>
      <c r="FX9" s="580"/>
      <c r="FY9" s="580"/>
      <c r="FZ9" s="580"/>
      <c r="GA9" s="580"/>
      <c r="GB9" s="580"/>
      <c r="GC9" s="580"/>
      <c r="GD9" s="580"/>
      <c r="GE9" s="580"/>
      <c r="GF9" s="580"/>
      <c r="GG9" s="580"/>
      <c r="GH9" s="580"/>
      <c r="GI9" s="580"/>
      <c r="GJ9" s="580"/>
      <c r="GK9" s="580"/>
      <c r="GL9" s="580"/>
      <c r="GM9" s="580"/>
      <c r="GN9" s="580"/>
      <c r="GO9" s="580"/>
      <c r="GP9" s="580"/>
      <c r="GQ9" s="580"/>
      <c r="GR9" s="580"/>
      <c r="GS9" s="580"/>
      <c r="GT9" s="580"/>
      <c r="GU9" s="580"/>
      <c r="GV9" s="580"/>
      <c r="GW9" s="580"/>
      <c r="GX9" s="580"/>
      <c r="GY9" s="580"/>
      <c r="GZ9" s="580"/>
      <c r="HA9" s="580"/>
      <c r="HB9" s="580"/>
      <c r="HC9" s="580"/>
      <c r="HD9" s="580"/>
      <c r="HE9" s="580"/>
      <c r="HF9" s="580"/>
      <c r="HG9" s="580"/>
      <c r="HH9" s="580"/>
      <c r="HI9" s="580"/>
      <c r="HJ9" s="580"/>
      <c r="HK9" s="580"/>
      <c r="HL9" s="580"/>
      <c r="HM9" s="580"/>
      <c r="HN9" s="580"/>
      <c r="HO9" s="580"/>
      <c r="HP9" s="580"/>
      <c r="HQ9" s="580"/>
      <c r="HR9" s="580"/>
      <c r="HS9" s="580"/>
      <c r="HT9" s="580"/>
      <c r="HU9" s="580"/>
      <c r="HV9" s="580"/>
      <c r="HW9" s="580"/>
    </row>
    <row r="10" spans="1:231" s="486" customFormat="1" ht="37.5">
      <c r="A10" s="476" t="s">
        <v>128</v>
      </c>
      <c r="B10" s="477" t="s">
        <v>43</v>
      </c>
      <c r="C10" s="478" t="s">
        <v>329</v>
      </c>
      <c r="D10" s="478"/>
      <c r="E10" s="478"/>
      <c r="F10" s="350"/>
      <c r="G10" s="546">
        <v>3</v>
      </c>
      <c r="H10" s="547">
        <v>90</v>
      </c>
      <c r="I10" s="478">
        <v>30</v>
      </c>
      <c r="J10" s="605"/>
      <c r="K10" s="605"/>
      <c r="L10" s="605">
        <v>30</v>
      </c>
      <c r="M10" s="547">
        <v>60</v>
      </c>
      <c r="N10" s="482"/>
      <c r="O10" s="482"/>
      <c r="P10" s="482"/>
      <c r="Q10" s="482"/>
      <c r="R10" s="482">
        <v>3</v>
      </c>
      <c r="S10" s="482"/>
      <c r="T10" s="478"/>
      <c r="U10" s="478"/>
      <c r="V10" s="478"/>
      <c r="W10" s="478"/>
      <c r="X10" s="478"/>
      <c r="Y10" s="478"/>
      <c r="Z10" s="484"/>
      <c r="AA10" s="484" t="s">
        <v>384</v>
      </c>
      <c r="AB10" s="484" t="s">
        <v>384</v>
      </c>
      <c r="AC10" s="484" t="s">
        <v>384</v>
      </c>
      <c r="AD10" s="484" t="s">
        <v>384</v>
      </c>
      <c r="AE10" s="484" t="s">
        <v>383</v>
      </c>
      <c r="AF10" s="484" t="s">
        <v>384</v>
      </c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5"/>
      <c r="CS10" s="485"/>
      <c r="CT10" s="485"/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DX10" s="485"/>
      <c r="DY10" s="485"/>
      <c r="DZ10" s="485"/>
      <c r="EA10" s="485"/>
      <c r="EB10" s="485"/>
      <c r="EC10" s="485"/>
      <c r="ED10" s="485"/>
      <c r="EE10" s="485"/>
      <c r="EF10" s="485"/>
      <c r="EG10" s="485"/>
      <c r="EH10" s="485"/>
      <c r="EI10" s="485"/>
      <c r="EJ10" s="485"/>
      <c r="EK10" s="485"/>
      <c r="EL10" s="485"/>
      <c r="EM10" s="485"/>
      <c r="EN10" s="485"/>
      <c r="EO10" s="485"/>
      <c r="EP10" s="485"/>
      <c r="EQ10" s="485"/>
      <c r="ER10" s="485"/>
      <c r="ES10" s="485"/>
      <c r="ET10" s="485"/>
      <c r="EU10" s="485"/>
      <c r="EV10" s="485"/>
      <c r="EW10" s="485"/>
      <c r="EX10" s="485"/>
      <c r="EY10" s="485"/>
      <c r="EZ10" s="485"/>
      <c r="FA10" s="485"/>
      <c r="FB10" s="485"/>
      <c r="FC10" s="485"/>
      <c r="FD10" s="485"/>
      <c r="FE10" s="485"/>
      <c r="FF10" s="485"/>
      <c r="FG10" s="485"/>
      <c r="FH10" s="485"/>
      <c r="FI10" s="485"/>
      <c r="FJ10" s="485"/>
      <c r="FK10" s="485"/>
      <c r="FL10" s="485"/>
      <c r="FM10" s="485"/>
      <c r="FN10" s="485"/>
      <c r="FO10" s="485"/>
      <c r="FP10" s="485"/>
      <c r="FQ10" s="485"/>
      <c r="FR10" s="485"/>
      <c r="FS10" s="485"/>
      <c r="FT10" s="485"/>
      <c r="FU10" s="485"/>
      <c r="FV10" s="485"/>
      <c r="FW10" s="485"/>
      <c r="FX10" s="485"/>
      <c r="FY10" s="485"/>
      <c r="FZ10" s="485"/>
      <c r="GA10" s="485"/>
      <c r="GB10" s="485"/>
      <c r="GC10" s="485"/>
      <c r="GD10" s="485"/>
      <c r="GE10" s="485"/>
      <c r="GF10" s="485"/>
      <c r="GG10" s="485"/>
      <c r="GH10" s="485"/>
      <c r="GI10" s="485"/>
      <c r="GJ10" s="485"/>
      <c r="GK10" s="485"/>
      <c r="GL10" s="485"/>
      <c r="GM10" s="485"/>
      <c r="GN10" s="485"/>
      <c r="GO10" s="485"/>
      <c r="GP10" s="485"/>
      <c r="GQ10" s="485"/>
      <c r="GR10" s="485"/>
      <c r="GS10" s="485"/>
      <c r="GT10" s="485"/>
      <c r="GU10" s="485"/>
      <c r="GV10" s="485"/>
      <c r="GW10" s="485"/>
      <c r="GX10" s="485"/>
      <c r="GY10" s="485"/>
      <c r="GZ10" s="485"/>
      <c r="HA10" s="485"/>
      <c r="HB10" s="485"/>
      <c r="HC10" s="485"/>
      <c r="HD10" s="485"/>
      <c r="HE10" s="485"/>
      <c r="HF10" s="485"/>
      <c r="HG10" s="485"/>
      <c r="HH10" s="485"/>
      <c r="HI10" s="485"/>
      <c r="HJ10" s="485"/>
      <c r="HK10" s="485"/>
      <c r="HL10" s="485"/>
      <c r="HM10" s="485"/>
      <c r="HN10" s="485"/>
      <c r="HO10" s="485"/>
      <c r="HP10" s="485"/>
      <c r="HQ10" s="485"/>
      <c r="HR10" s="485"/>
      <c r="HS10" s="485"/>
      <c r="HT10" s="485"/>
      <c r="HU10" s="485"/>
      <c r="HV10" s="485"/>
      <c r="HW10" s="485"/>
    </row>
    <row r="11" spans="1:231" s="486" customFormat="1" ht="18.75">
      <c r="A11" s="476" t="s">
        <v>135</v>
      </c>
      <c r="B11" s="487" t="s">
        <v>46</v>
      </c>
      <c r="C11" s="488"/>
      <c r="D11" s="479"/>
      <c r="E11" s="479"/>
      <c r="F11" s="480"/>
      <c r="G11" s="481">
        <v>1.5</v>
      </c>
      <c r="H11" s="478">
        <v>45</v>
      </c>
      <c r="I11" s="489">
        <v>30</v>
      </c>
      <c r="J11" s="478"/>
      <c r="K11" s="478"/>
      <c r="L11" s="478">
        <v>30</v>
      </c>
      <c r="M11" s="489">
        <v>15</v>
      </c>
      <c r="N11" s="304"/>
      <c r="O11" s="304"/>
      <c r="P11" s="304"/>
      <c r="Q11" s="304"/>
      <c r="R11" s="304">
        <v>4</v>
      </c>
      <c r="S11" s="304"/>
      <c r="T11" s="304"/>
      <c r="U11" s="304"/>
      <c r="V11" s="304"/>
      <c r="W11" s="304"/>
      <c r="X11" s="304"/>
      <c r="Y11" s="478"/>
      <c r="Z11" s="484"/>
      <c r="AA11" s="484" t="s">
        <v>384</v>
      </c>
      <c r="AB11" s="484" t="s">
        <v>384</v>
      </c>
      <c r="AC11" s="484" t="s">
        <v>384</v>
      </c>
      <c r="AD11" s="484" t="s">
        <v>384</v>
      </c>
      <c r="AE11" s="484" t="s">
        <v>383</v>
      </c>
      <c r="AF11" s="484" t="s">
        <v>384</v>
      </c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5"/>
      <c r="EK11" s="485"/>
      <c r="EL11" s="485"/>
      <c r="EM11" s="485"/>
      <c r="EN11" s="485"/>
      <c r="EO11" s="485"/>
      <c r="EP11" s="485"/>
      <c r="EQ11" s="485"/>
      <c r="ER11" s="485"/>
      <c r="ES11" s="485"/>
      <c r="ET11" s="485"/>
      <c r="EU11" s="485"/>
      <c r="EV11" s="485"/>
      <c r="EW11" s="485"/>
      <c r="EX11" s="485"/>
      <c r="EY11" s="485"/>
      <c r="EZ11" s="485"/>
      <c r="FA11" s="485"/>
      <c r="FB11" s="485"/>
      <c r="FC11" s="485"/>
      <c r="FD11" s="485"/>
      <c r="FE11" s="485"/>
      <c r="FF11" s="485"/>
      <c r="FG11" s="485"/>
      <c r="FH11" s="485"/>
      <c r="FI11" s="485"/>
      <c r="FJ11" s="485"/>
      <c r="FK11" s="485"/>
      <c r="FL11" s="485"/>
      <c r="FM11" s="485"/>
      <c r="FN11" s="485"/>
      <c r="FO11" s="485"/>
      <c r="FP11" s="485"/>
      <c r="FQ11" s="485"/>
      <c r="FR11" s="485"/>
      <c r="FS11" s="485"/>
      <c r="FT11" s="485"/>
      <c r="FU11" s="485"/>
      <c r="FV11" s="485"/>
      <c r="FW11" s="485"/>
      <c r="FX11" s="485"/>
      <c r="FY11" s="485"/>
      <c r="FZ11" s="485"/>
      <c r="GA11" s="485"/>
      <c r="GB11" s="485"/>
      <c r="GC11" s="485"/>
      <c r="GD11" s="485"/>
      <c r="GE11" s="485"/>
      <c r="GF11" s="485"/>
      <c r="GG11" s="485"/>
      <c r="GH11" s="485"/>
      <c r="GI11" s="485"/>
      <c r="GJ11" s="485"/>
      <c r="GK11" s="485"/>
      <c r="GL11" s="485"/>
      <c r="GM11" s="485"/>
      <c r="GN11" s="485"/>
      <c r="GO11" s="485"/>
      <c r="GP11" s="485"/>
      <c r="GQ11" s="485"/>
      <c r="GR11" s="485"/>
      <c r="GS11" s="485"/>
      <c r="GT11" s="485"/>
      <c r="GU11" s="485"/>
      <c r="GV11" s="485"/>
      <c r="GW11" s="485"/>
      <c r="GX11" s="485"/>
      <c r="GY11" s="485"/>
      <c r="GZ11" s="485"/>
      <c r="HA11" s="485"/>
      <c r="HB11" s="485"/>
      <c r="HC11" s="485"/>
      <c r="HD11" s="485"/>
      <c r="HE11" s="485"/>
      <c r="HF11" s="485"/>
      <c r="HG11" s="485"/>
      <c r="HH11" s="485"/>
      <c r="HI11" s="485"/>
      <c r="HJ11" s="485"/>
      <c r="HK11" s="485"/>
      <c r="HL11" s="485"/>
      <c r="HM11" s="485"/>
      <c r="HN11" s="485"/>
      <c r="HO11" s="485"/>
      <c r="HP11" s="485"/>
      <c r="HQ11" s="485"/>
      <c r="HR11" s="485"/>
      <c r="HS11" s="485"/>
      <c r="HT11" s="485"/>
      <c r="HU11" s="485"/>
      <c r="HV11" s="485"/>
      <c r="HW11" s="485"/>
    </row>
    <row r="12" spans="1:231" s="486" customFormat="1" ht="37.5">
      <c r="A12" s="479" t="s">
        <v>145</v>
      </c>
      <c r="B12" s="497" t="s">
        <v>176</v>
      </c>
      <c r="C12" s="303" t="s">
        <v>329</v>
      </c>
      <c r="D12" s="303"/>
      <c r="E12" s="301"/>
      <c r="F12" s="302"/>
      <c r="G12" s="478">
        <v>3</v>
      </c>
      <c r="H12" s="490">
        <v>90</v>
      </c>
      <c r="I12" s="478">
        <v>36</v>
      </c>
      <c r="J12" s="490">
        <v>18</v>
      </c>
      <c r="K12" s="303"/>
      <c r="L12" s="303">
        <v>18</v>
      </c>
      <c r="M12" s="478">
        <v>54</v>
      </c>
      <c r="N12" s="304"/>
      <c r="O12" s="304"/>
      <c r="P12" s="304"/>
      <c r="Q12" s="304"/>
      <c r="R12" s="304">
        <v>4</v>
      </c>
      <c r="S12" s="304"/>
      <c r="T12" s="304"/>
      <c r="U12" s="304"/>
      <c r="V12" s="304"/>
      <c r="W12" s="304"/>
      <c r="X12" s="304"/>
      <c r="Y12" s="304"/>
      <c r="Z12" s="484"/>
      <c r="AA12" s="484" t="s">
        <v>384</v>
      </c>
      <c r="AB12" s="484" t="s">
        <v>384</v>
      </c>
      <c r="AC12" s="484" t="s">
        <v>384</v>
      </c>
      <c r="AD12" s="484" t="s">
        <v>384</v>
      </c>
      <c r="AE12" s="484" t="s">
        <v>383</v>
      </c>
      <c r="AF12" s="484" t="s">
        <v>384</v>
      </c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  <c r="DG12" s="485"/>
      <c r="DH12" s="485"/>
      <c r="DI12" s="485"/>
      <c r="DJ12" s="485"/>
      <c r="DK12" s="485"/>
      <c r="DL12" s="485"/>
      <c r="DM12" s="485"/>
      <c r="DN12" s="485"/>
      <c r="DO12" s="485"/>
      <c r="DP12" s="485"/>
      <c r="DQ12" s="485"/>
      <c r="DR12" s="485"/>
      <c r="DS12" s="485"/>
      <c r="DT12" s="485"/>
      <c r="DU12" s="485"/>
      <c r="DV12" s="485"/>
      <c r="DW12" s="485"/>
      <c r="DX12" s="485"/>
      <c r="DY12" s="485"/>
      <c r="DZ12" s="485"/>
      <c r="EA12" s="485"/>
      <c r="EB12" s="485"/>
      <c r="EC12" s="485"/>
      <c r="ED12" s="485"/>
      <c r="EE12" s="485"/>
      <c r="EF12" s="485"/>
      <c r="EG12" s="485"/>
      <c r="EH12" s="485"/>
      <c r="EI12" s="485"/>
      <c r="EJ12" s="485"/>
      <c r="EK12" s="485"/>
      <c r="EL12" s="485"/>
      <c r="EM12" s="485"/>
      <c r="EN12" s="485"/>
      <c r="EO12" s="485"/>
      <c r="EP12" s="485"/>
      <c r="EQ12" s="485"/>
      <c r="ER12" s="485"/>
      <c r="ES12" s="485"/>
      <c r="ET12" s="485"/>
      <c r="EU12" s="485"/>
      <c r="EV12" s="485"/>
      <c r="EW12" s="485"/>
      <c r="EX12" s="485"/>
      <c r="EY12" s="485"/>
      <c r="EZ12" s="485"/>
      <c r="FA12" s="485"/>
      <c r="FB12" s="485"/>
      <c r="FC12" s="485"/>
      <c r="FD12" s="485"/>
      <c r="FE12" s="485"/>
      <c r="FF12" s="485"/>
      <c r="FG12" s="485"/>
      <c r="FH12" s="485"/>
      <c r="FI12" s="485"/>
      <c r="FJ12" s="485"/>
      <c r="FK12" s="485"/>
      <c r="FL12" s="485"/>
      <c r="FM12" s="485"/>
      <c r="FN12" s="485"/>
      <c r="FO12" s="485"/>
      <c r="FP12" s="485"/>
      <c r="FQ12" s="485"/>
      <c r="FR12" s="485"/>
      <c r="FS12" s="485"/>
      <c r="FT12" s="485"/>
      <c r="FU12" s="485"/>
      <c r="FV12" s="485"/>
      <c r="FW12" s="485"/>
      <c r="FX12" s="485"/>
      <c r="FY12" s="485"/>
      <c r="FZ12" s="485"/>
      <c r="GA12" s="485"/>
      <c r="GB12" s="485"/>
      <c r="GC12" s="485"/>
      <c r="GD12" s="485"/>
      <c r="GE12" s="485"/>
      <c r="GF12" s="485"/>
      <c r="GG12" s="485"/>
      <c r="GH12" s="485"/>
      <c r="GI12" s="485"/>
      <c r="GJ12" s="485"/>
      <c r="GK12" s="485"/>
      <c r="GL12" s="485"/>
      <c r="GM12" s="485"/>
      <c r="GN12" s="485"/>
      <c r="GO12" s="485"/>
      <c r="GP12" s="485"/>
      <c r="GQ12" s="485"/>
      <c r="GR12" s="485"/>
      <c r="GS12" s="485"/>
      <c r="GT12" s="485"/>
      <c r="GU12" s="485"/>
      <c r="GV12" s="485"/>
      <c r="GW12" s="485"/>
      <c r="GX12" s="485"/>
      <c r="GY12" s="485"/>
      <c r="GZ12" s="485"/>
      <c r="HA12" s="485"/>
      <c r="HB12" s="485"/>
      <c r="HC12" s="485"/>
      <c r="HD12" s="485"/>
      <c r="HE12" s="485"/>
      <c r="HF12" s="485"/>
      <c r="HG12" s="485"/>
      <c r="HH12" s="485"/>
      <c r="HI12" s="485"/>
      <c r="HJ12" s="485"/>
      <c r="HK12" s="485"/>
      <c r="HL12" s="485"/>
      <c r="HM12" s="485"/>
      <c r="HN12" s="485"/>
      <c r="HO12" s="485"/>
      <c r="HP12" s="485"/>
      <c r="HQ12" s="485"/>
      <c r="HR12" s="485"/>
      <c r="HS12" s="485"/>
      <c r="HT12" s="485"/>
      <c r="HU12" s="485"/>
      <c r="HV12" s="485"/>
      <c r="HW12" s="485"/>
    </row>
    <row r="13" spans="1:231" s="486" customFormat="1" ht="18.75">
      <c r="A13" s="479" t="s">
        <v>199</v>
      </c>
      <c r="B13" s="497" t="s">
        <v>50</v>
      </c>
      <c r="C13" s="303"/>
      <c r="D13" s="303" t="s">
        <v>329</v>
      </c>
      <c r="E13" s="301"/>
      <c r="F13" s="350"/>
      <c r="G13" s="478">
        <v>2</v>
      </c>
      <c r="H13" s="478">
        <v>60</v>
      </c>
      <c r="I13" s="478">
        <v>30</v>
      </c>
      <c r="J13" s="490">
        <v>20</v>
      </c>
      <c r="K13" s="303"/>
      <c r="L13" s="303">
        <v>10</v>
      </c>
      <c r="M13" s="478">
        <v>30</v>
      </c>
      <c r="N13" s="304"/>
      <c r="O13" s="304"/>
      <c r="P13" s="304"/>
      <c r="Q13" s="478"/>
      <c r="R13" s="304">
        <v>3</v>
      </c>
      <c r="S13" s="478"/>
      <c r="T13" s="478"/>
      <c r="U13" s="478"/>
      <c r="V13" s="478"/>
      <c r="W13" s="478"/>
      <c r="X13" s="478"/>
      <c r="Y13" s="304"/>
      <c r="Z13" s="484"/>
      <c r="AA13" s="484" t="s">
        <v>384</v>
      </c>
      <c r="AB13" s="484" t="s">
        <v>384</v>
      </c>
      <c r="AC13" s="484" t="s">
        <v>384</v>
      </c>
      <c r="AD13" s="484" t="s">
        <v>384</v>
      </c>
      <c r="AE13" s="484" t="s">
        <v>383</v>
      </c>
      <c r="AF13" s="484" t="s">
        <v>384</v>
      </c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5"/>
      <c r="DF13" s="485"/>
      <c r="DG13" s="485"/>
      <c r="DH13" s="485"/>
      <c r="DI13" s="485"/>
      <c r="DJ13" s="485"/>
      <c r="DK13" s="485"/>
      <c r="DL13" s="485"/>
      <c r="DM13" s="485"/>
      <c r="DN13" s="485"/>
      <c r="DO13" s="485"/>
      <c r="DP13" s="485"/>
      <c r="DQ13" s="485"/>
      <c r="DR13" s="485"/>
      <c r="DS13" s="485"/>
      <c r="DT13" s="485"/>
      <c r="DU13" s="485"/>
      <c r="DV13" s="485"/>
      <c r="DW13" s="485"/>
      <c r="DX13" s="485"/>
      <c r="DY13" s="485"/>
      <c r="DZ13" s="485"/>
      <c r="EA13" s="485"/>
      <c r="EB13" s="485"/>
      <c r="EC13" s="485"/>
      <c r="ED13" s="485"/>
      <c r="EE13" s="485"/>
      <c r="EF13" s="485"/>
      <c r="EG13" s="485"/>
      <c r="EH13" s="485"/>
      <c r="EI13" s="485"/>
      <c r="EJ13" s="485"/>
      <c r="EK13" s="485"/>
      <c r="EL13" s="485"/>
      <c r="EM13" s="485"/>
      <c r="EN13" s="485"/>
      <c r="EO13" s="485"/>
      <c r="EP13" s="485"/>
      <c r="EQ13" s="485"/>
      <c r="ER13" s="485"/>
      <c r="ES13" s="485"/>
      <c r="ET13" s="485"/>
      <c r="EU13" s="485"/>
      <c r="EV13" s="485"/>
      <c r="EW13" s="485"/>
      <c r="EX13" s="485"/>
      <c r="EY13" s="485"/>
      <c r="EZ13" s="485"/>
      <c r="FA13" s="485"/>
      <c r="FB13" s="485"/>
      <c r="FC13" s="485"/>
      <c r="FD13" s="485"/>
      <c r="FE13" s="485"/>
      <c r="FF13" s="485"/>
      <c r="FG13" s="485"/>
      <c r="FH13" s="485"/>
      <c r="FI13" s="485"/>
      <c r="FJ13" s="485"/>
      <c r="FK13" s="485"/>
      <c r="FL13" s="485"/>
      <c r="FM13" s="485"/>
      <c r="FN13" s="485"/>
      <c r="FO13" s="485"/>
      <c r="FP13" s="485"/>
      <c r="FQ13" s="485"/>
      <c r="FR13" s="485"/>
      <c r="FS13" s="485"/>
      <c r="FT13" s="485"/>
      <c r="FU13" s="485"/>
      <c r="FV13" s="485"/>
      <c r="FW13" s="485"/>
      <c r="FX13" s="485"/>
      <c r="FY13" s="485"/>
      <c r="FZ13" s="485"/>
      <c r="GA13" s="485"/>
      <c r="GB13" s="485"/>
      <c r="GC13" s="485"/>
      <c r="GD13" s="485"/>
      <c r="GE13" s="485"/>
      <c r="GF13" s="485"/>
      <c r="GG13" s="485"/>
      <c r="GH13" s="485"/>
      <c r="GI13" s="485"/>
      <c r="GJ13" s="485"/>
      <c r="GK13" s="485"/>
      <c r="GL13" s="485"/>
      <c r="GM13" s="485"/>
      <c r="GN13" s="485"/>
      <c r="GO13" s="485"/>
      <c r="GP13" s="485"/>
      <c r="GQ13" s="485"/>
      <c r="GR13" s="485"/>
      <c r="GS13" s="485"/>
      <c r="GT13" s="485"/>
      <c r="GU13" s="485"/>
      <c r="GV13" s="485"/>
      <c r="GW13" s="485"/>
      <c r="GX13" s="485"/>
      <c r="GY13" s="485"/>
      <c r="GZ13" s="485"/>
      <c r="HA13" s="485"/>
      <c r="HB13" s="485"/>
      <c r="HC13" s="485"/>
      <c r="HD13" s="485"/>
      <c r="HE13" s="485"/>
      <c r="HF13" s="485"/>
      <c r="HG13" s="485"/>
      <c r="HH13" s="485"/>
      <c r="HI13" s="485"/>
      <c r="HJ13" s="485"/>
      <c r="HK13" s="485"/>
      <c r="HL13" s="485"/>
      <c r="HM13" s="485"/>
      <c r="HN13" s="485"/>
      <c r="HO13" s="485"/>
      <c r="HP13" s="485"/>
      <c r="HQ13" s="485"/>
      <c r="HR13" s="485"/>
      <c r="HS13" s="485"/>
      <c r="HT13" s="485"/>
      <c r="HU13" s="485"/>
      <c r="HV13" s="485"/>
      <c r="HW13" s="485"/>
    </row>
    <row r="14" spans="1:231" s="486" customFormat="1" ht="37.5">
      <c r="A14" s="479" t="s">
        <v>202</v>
      </c>
      <c r="B14" s="497" t="s">
        <v>182</v>
      </c>
      <c r="C14" s="478"/>
      <c r="D14" s="478" t="s">
        <v>329</v>
      </c>
      <c r="E14" s="478"/>
      <c r="F14" s="350"/>
      <c r="G14" s="483">
        <v>2.5</v>
      </c>
      <c r="H14" s="478">
        <v>75</v>
      </c>
      <c r="I14" s="478">
        <v>45</v>
      </c>
      <c r="J14" s="478">
        <v>18</v>
      </c>
      <c r="K14" s="478">
        <v>27</v>
      </c>
      <c r="L14" s="478"/>
      <c r="M14" s="478">
        <v>30</v>
      </c>
      <c r="N14" s="478"/>
      <c r="O14" s="478"/>
      <c r="P14" s="478"/>
      <c r="Q14" s="478"/>
      <c r="R14" s="478">
        <v>5</v>
      </c>
      <c r="S14" s="478"/>
      <c r="T14" s="478"/>
      <c r="U14" s="478"/>
      <c r="V14" s="478"/>
      <c r="W14" s="478"/>
      <c r="X14" s="478"/>
      <c r="Y14" s="304"/>
      <c r="Z14" s="484"/>
      <c r="AA14" s="484" t="s">
        <v>384</v>
      </c>
      <c r="AB14" s="484" t="s">
        <v>384</v>
      </c>
      <c r="AC14" s="484" t="s">
        <v>384</v>
      </c>
      <c r="AD14" s="484" t="s">
        <v>384</v>
      </c>
      <c r="AE14" s="484" t="s">
        <v>383</v>
      </c>
      <c r="AF14" s="484" t="s">
        <v>384</v>
      </c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5"/>
      <c r="DX14" s="485"/>
      <c r="DY14" s="485"/>
      <c r="DZ14" s="485"/>
      <c r="EA14" s="485"/>
      <c r="EB14" s="485"/>
      <c r="EC14" s="485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  <c r="FL14" s="485"/>
      <c r="FM14" s="485"/>
      <c r="FN14" s="485"/>
      <c r="FO14" s="485"/>
      <c r="FP14" s="485"/>
      <c r="FQ14" s="485"/>
      <c r="FR14" s="485"/>
      <c r="FS14" s="485"/>
      <c r="FT14" s="485"/>
      <c r="FU14" s="485"/>
      <c r="FV14" s="485"/>
      <c r="FW14" s="485"/>
      <c r="FX14" s="485"/>
      <c r="FY14" s="485"/>
      <c r="FZ14" s="485"/>
      <c r="GA14" s="485"/>
      <c r="GB14" s="485"/>
      <c r="GC14" s="485"/>
      <c r="GD14" s="485"/>
      <c r="GE14" s="485"/>
      <c r="GF14" s="485"/>
      <c r="GG14" s="485"/>
      <c r="GH14" s="485"/>
      <c r="GI14" s="485"/>
      <c r="GJ14" s="485"/>
      <c r="GK14" s="485"/>
      <c r="GL14" s="485"/>
      <c r="GM14" s="485"/>
      <c r="GN14" s="485"/>
      <c r="GO14" s="485"/>
      <c r="GP14" s="485"/>
      <c r="GQ14" s="485"/>
      <c r="GR14" s="485"/>
      <c r="GS14" s="485"/>
      <c r="GT14" s="485"/>
      <c r="GU14" s="485"/>
      <c r="GV14" s="485"/>
      <c r="GW14" s="485"/>
      <c r="GX14" s="485"/>
      <c r="GY14" s="485"/>
      <c r="GZ14" s="485"/>
      <c r="HA14" s="485"/>
      <c r="HB14" s="485"/>
      <c r="HC14" s="485"/>
      <c r="HD14" s="485"/>
      <c r="HE14" s="485"/>
      <c r="HF14" s="485"/>
      <c r="HG14" s="485"/>
      <c r="HH14" s="485"/>
      <c r="HI14" s="485"/>
      <c r="HJ14" s="485"/>
      <c r="HK14" s="485"/>
      <c r="HL14" s="485"/>
      <c r="HM14" s="485"/>
      <c r="HN14" s="485"/>
      <c r="HO14" s="485"/>
      <c r="HP14" s="485"/>
      <c r="HQ14" s="485"/>
      <c r="HR14" s="485"/>
      <c r="HS14" s="485"/>
      <c r="HT14" s="485"/>
      <c r="HU14" s="485"/>
      <c r="HV14" s="485"/>
      <c r="HW14" s="485"/>
    </row>
    <row r="15" spans="1:231" s="486" customFormat="1" ht="18.75">
      <c r="A15" s="479" t="s">
        <v>210</v>
      </c>
      <c r="B15" s="497" t="s">
        <v>186</v>
      </c>
      <c r="C15" s="478"/>
      <c r="D15" s="478"/>
      <c r="E15" s="478"/>
      <c r="F15" s="350"/>
      <c r="G15" s="478">
        <v>1.5</v>
      </c>
      <c r="H15" s="478">
        <v>45</v>
      </c>
      <c r="I15" s="478">
        <v>27</v>
      </c>
      <c r="J15" s="478">
        <v>18</v>
      </c>
      <c r="K15" s="478">
        <v>9</v>
      </c>
      <c r="L15" s="478"/>
      <c r="M15" s="478">
        <v>18</v>
      </c>
      <c r="N15" s="478"/>
      <c r="O15" s="478"/>
      <c r="P15" s="478"/>
      <c r="Q15" s="478"/>
      <c r="R15" s="478">
        <v>3</v>
      </c>
      <c r="S15" s="478"/>
      <c r="T15" s="478"/>
      <c r="U15" s="478"/>
      <c r="V15" s="478"/>
      <c r="W15" s="478"/>
      <c r="X15" s="478"/>
      <c r="Y15" s="304"/>
      <c r="Z15" s="484"/>
      <c r="AA15" s="484" t="s">
        <v>384</v>
      </c>
      <c r="AB15" s="484" t="s">
        <v>384</v>
      </c>
      <c r="AC15" s="484" t="s">
        <v>384</v>
      </c>
      <c r="AD15" s="484" t="s">
        <v>384</v>
      </c>
      <c r="AE15" s="484" t="s">
        <v>383</v>
      </c>
      <c r="AF15" s="484" t="s">
        <v>384</v>
      </c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5"/>
      <c r="DW15" s="485"/>
      <c r="DX15" s="485"/>
      <c r="DY15" s="485"/>
      <c r="DZ15" s="485"/>
      <c r="EA15" s="485"/>
      <c r="EB15" s="485"/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  <c r="FE15" s="485"/>
      <c r="FF15" s="485"/>
      <c r="FG15" s="485"/>
      <c r="FH15" s="485"/>
      <c r="FI15" s="485"/>
      <c r="FJ15" s="485"/>
      <c r="FK15" s="485"/>
      <c r="FL15" s="485"/>
      <c r="FM15" s="485"/>
      <c r="FN15" s="485"/>
      <c r="FO15" s="485"/>
      <c r="FP15" s="485"/>
      <c r="FQ15" s="485"/>
      <c r="FR15" s="485"/>
      <c r="FS15" s="485"/>
      <c r="FT15" s="485"/>
      <c r="FU15" s="485"/>
      <c r="FV15" s="485"/>
      <c r="FW15" s="485"/>
      <c r="FX15" s="485"/>
      <c r="FY15" s="485"/>
      <c r="FZ15" s="485"/>
      <c r="GA15" s="485"/>
      <c r="GB15" s="485"/>
      <c r="GC15" s="485"/>
      <c r="GD15" s="485"/>
      <c r="GE15" s="485"/>
      <c r="GF15" s="485"/>
      <c r="GG15" s="485"/>
      <c r="GH15" s="485"/>
      <c r="GI15" s="485"/>
      <c r="GJ15" s="485"/>
      <c r="GK15" s="485"/>
      <c r="GL15" s="485"/>
      <c r="GM15" s="485"/>
      <c r="GN15" s="485"/>
      <c r="GO15" s="485"/>
      <c r="GP15" s="485"/>
      <c r="GQ15" s="485"/>
      <c r="GR15" s="485"/>
      <c r="GS15" s="485"/>
      <c r="GT15" s="485"/>
      <c r="GU15" s="485"/>
      <c r="GV15" s="485"/>
      <c r="GW15" s="485"/>
      <c r="GX15" s="485"/>
      <c r="GY15" s="485"/>
      <c r="GZ15" s="485"/>
      <c r="HA15" s="485"/>
      <c r="HB15" s="485"/>
      <c r="HC15" s="485"/>
      <c r="HD15" s="485"/>
      <c r="HE15" s="485"/>
      <c r="HF15" s="485"/>
      <c r="HG15" s="485"/>
      <c r="HH15" s="485"/>
      <c r="HI15" s="485"/>
      <c r="HJ15" s="485"/>
      <c r="HK15" s="485"/>
      <c r="HL15" s="485"/>
      <c r="HM15" s="485"/>
      <c r="HN15" s="485"/>
      <c r="HO15" s="485"/>
      <c r="HP15" s="485"/>
      <c r="HQ15" s="485"/>
      <c r="HR15" s="485"/>
      <c r="HS15" s="485"/>
      <c r="HT15" s="485"/>
      <c r="HU15" s="485"/>
      <c r="HV15" s="485"/>
      <c r="HW15" s="485"/>
    </row>
    <row r="16" spans="1:231" s="486" customFormat="1" ht="18.75">
      <c r="A16" s="501" t="s">
        <v>297</v>
      </c>
      <c r="B16" s="508" t="s">
        <v>393</v>
      </c>
      <c r="C16" s="509"/>
      <c r="D16" s="61" t="s">
        <v>329</v>
      </c>
      <c r="E16" s="61"/>
      <c r="F16" s="509"/>
      <c r="G16" s="61">
        <v>1.5</v>
      </c>
      <c r="H16" s="61">
        <v>45</v>
      </c>
      <c r="I16" s="61">
        <v>16</v>
      </c>
      <c r="J16" s="61">
        <v>16</v>
      </c>
      <c r="K16" s="61"/>
      <c r="L16" s="61"/>
      <c r="M16" s="61">
        <v>29</v>
      </c>
      <c r="N16" s="509"/>
      <c r="O16" s="509"/>
      <c r="P16" s="509"/>
      <c r="Q16" s="61"/>
      <c r="R16" s="61">
        <v>2</v>
      </c>
      <c r="S16" s="61"/>
      <c r="T16" s="61"/>
      <c r="U16" s="61"/>
      <c r="V16" s="61"/>
      <c r="W16" s="478"/>
      <c r="X16" s="478"/>
      <c r="Y16" s="478"/>
      <c r="Z16" s="484"/>
      <c r="AA16" s="484" t="s">
        <v>384</v>
      </c>
      <c r="AB16" s="484" t="s">
        <v>384</v>
      </c>
      <c r="AC16" s="484" t="s">
        <v>384</v>
      </c>
      <c r="AD16" s="484" t="s">
        <v>384</v>
      </c>
      <c r="AE16" s="484" t="s">
        <v>383</v>
      </c>
      <c r="AF16" s="484" t="s">
        <v>384</v>
      </c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5"/>
      <c r="BR16" s="485"/>
      <c r="BS16" s="485"/>
      <c r="BT16" s="485"/>
      <c r="BU16" s="485"/>
      <c r="BV16" s="485"/>
      <c r="BW16" s="485"/>
      <c r="BX16" s="485"/>
      <c r="BY16" s="485"/>
      <c r="BZ16" s="485"/>
      <c r="CA16" s="485"/>
      <c r="CB16" s="485"/>
      <c r="CC16" s="485"/>
      <c r="CD16" s="485"/>
      <c r="CE16" s="485"/>
      <c r="CF16" s="485"/>
      <c r="CG16" s="485"/>
      <c r="CH16" s="485"/>
      <c r="CI16" s="485"/>
      <c r="CJ16" s="485"/>
      <c r="CK16" s="485"/>
      <c r="CL16" s="485"/>
      <c r="CM16" s="485"/>
      <c r="CN16" s="485"/>
      <c r="CO16" s="485"/>
      <c r="CP16" s="485"/>
      <c r="CQ16" s="485"/>
      <c r="CR16" s="485"/>
      <c r="CS16" s="485"/>
      <c r="CT16" s="485"/>
      <c r="CU16" s="485"/>
      <c r="CV16" s="485"/>
      <c r="CW16" s="485"/>
      <c r="CX16" s="485"/>
      <c r="CY16" s="485"/>
      <c r="CZ16" s="485"/>
      <c r="DA16" s="485"/>
      <c r="DB16" s="485"/>
      <c r="DC16" s="485"/>
      <c r="DD16" s="485"/>
      <c r="DE16" s="485"/>
      <c r="DF16" s="485"/>
      <c r="DG16" s="485"/>
      <c r="DH16" s="485"/>
      <c r="DI16" s="485"/>
      <c r="DJ16" s="485"/>
      <c r="DK16" s="485"/>
      <c r="DL16" s="485"/>
      <c r="DM16" s="485"/>
      <c r="DN16" s="485"/>
      <c r="DO16" s="485"/>
      <c r="DP16" s="485"/>
      <c r="DQ16" s="485"/>
      <c r="DR16" s="485"/>
      <c r="DS16" s="485"/>
      <c r="DT16" s="485"/>
      <c r="DU16" s="485"/>
      <c r="DV16" s="485"/>
      <c r="DW16" s="485"/>
      <c r="DX16" s="485"/>
      <c r="DY16" s="485"/>
      <c r="DZ16" s="485"/>
      <c r="EA16" s="485"/>
      <c r="EB16" s="485"/>
      <c r="EC16" s="485"/>
      <c r="ED16" s="485"/>
      <c r="EE16" s="485"/>
      <c r="EF16" s="485"/>
      <c r="EG16" s="485"/>
      <c r="EH16" s="485"/>
      <c r="EI16" s="485"/>
      <c r="EJ16" s="485"/>
      <c r="EK16" s="485"/>
      <c r="EL16" s="485"/>
      <c r="EM16" s="485"/>
      <c r="EN16" s="485"/>
      <c r="EO16" s="485"/>
      <c r="EP16" s="485"/>
      <c r="EQ16" s="485"/>
      <c r="ER16" s="485"/>
      <c r="ES16" s="485"/>
      <c r="ET16" s="485"/>
      <c r="EU16" s="485"/>
      <c r="EV16" s="485"/>
      <c r="EW16" s="485"/>
      <c r="EX16" s="485"/>
      <c r="EY16" s="485"/>
      <c r="EZ16" s="485"/>
      <c r="FA16" s="485"/>
      <c r="FB16" s="485"/>
      <c r="FC16" s="485"/>
      <c r="FD16" s="485"/>
      <c r="FE16" s="485"/>
      <c r="FF16" s="485"/>
      <c r="FG16" s="485"/>
      <c r="FH16" s="485"/>
      <c r="FI16" s="485"/>
      <c r="FJ16" s="485"/>
      <c r="FK16" s="485"/>
      <c r="FL16" s="485"/>
      <c r="FM16" s="485"/>
      <c r="FN16" s="485"/>
      <c r="FO16" s="485"/>
      <c r="FP16" s="485"/>
      <c r="FQ16" s="485"/>
      <c r="FR16" s="485"/>
      <c r="FS16" s="485"/>
      <c r="FT16" s="485"/>
      <c r="FU16" s="485"/>
      <c r="FV16" s="485"/>
      <c r="FW16" s="485"/>
      <c r="FX16" s="485"/>
      <c r="FY16" s="485"/>
      <c r="FZ16" s="485"/>
      <c r="GA16" s="485"/>
      <c r="GB16" s="485"/>
      <c r="GC16" s="485"/>
      <c r="GD16" s="485"/>
      <c r="GE16" s="485"/>
      <c r="GF16" s="485"/>
      <c r="GG16" s="485"/>
      <c r="GH16" s="485"/>
      <c r="GI16" s="485"/>
      <c r="GJ16" s="485"/>
      <c r="GK16" s="485"/>
      <c r="GL16" s="485"/>
      <c r="GM16" s="485"/>
      <c r="GN16" s="485"/>
      <c r="GO16" s="485"/>
      <c r="GP16" s="485"/>
      <c r="GQ16" s="485"/>
      <c r="GR16" s="485"/>
      <c r="GS16" s="485"/>
      <c r="GT16" s="485"/>
      <c r="GU16" s="485"/>
      <c r="GV16" s="485"/>
      <c r="GW16" s="485"/>
      <c r="GX16" s="485"/>
      <c r="GY16" s="485"/>
      <c r="GZ16" s="485"/>
      <c r="HA16" s="485"/>
      <c r="HB16" s="485"/>
      <c r="HC16" s="485"/>
      <c r="HD16" s="485"/>
      <c r="HE16" s="485"/>
      <c r="HF16" s="485"/>
      <c r="HG16" s="485"/>
      <c r="HH16" s="485"/>
      <c r="HI16" s="485"/>
      <c r="HJ16" s="485"/>
      <c r="HK16" s="485"/>
      <c r="HL16" s="485"/>
      <c r="HM16" s="485"/>
      <c r="HN16" s="485"/>
      <c r="HO16" s="485"/>
      <c r="HP16" s="485"/>
      <c r="HQ16" s="485"/>
      <c r="HR16" s="485"/>
      <c r="HS16" s="485"/>
      <c r="HT16" s="485"/>
      <c r="HU16" s="485"/>
      <c r="HV16" s="485"/>
      <c r="HW16" s="485"/>
    </row>
    <row r="17" spans="1:57" s="486" customFormat="1" ht="18.75">
      <c r="A17" s="302"/>
      <c r="B17" s="491" t="s">
        <v>252</v>
      </c>
      <c r="C17" s="492">
        <v>2</v>
      </c>
      <c r="D17" s="493">
        <v>4</v>
      </c>
      <c r="E17" s="493"/>
      <c r="F17" s="492"/>
      <c r="G17" s="492"/>
      <c r="H17" s="492"/>
      <c r="I17" s="491"/>
      <c r="J17" s="491"/>
      <c r="K17" s="491"/>
      <c r="L17" s="491"/>
      <c r="M17" s="491"/>
      <c r="N17" s="491"/>
      <c r="O17" s="491"/>
      <c r="P17" s="491"/>
      <c r="Q17" s="491"/>
      <c r="R17" s="491">
        <f>SUM(R9:R16)</f>
        <v>27</v>
      </c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500"/>
      <c r="BA17" s="491"/>
      <c r="BB17" s="491"/>
      <c r="BC17" s="491"/>
      <c r="BD17" s="491"/>
      <c r="BE17" s="491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view="pageBreakPreview" zoomScale="75" zoomScaleNormal="50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11.00390625" style="9" customWidth="1"/>
    <col min="2" max="2" width="52.7539062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hidden="1" customWidth="1"/>
    <col min="8" max="8" width="10.375" style="11" hidden="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hidden="1" customWidth="1"/>
    <col min="14" max="14" width="5.875" style="10" hidden="1" customWidth="1"/>
    <col min="15" max="16" width="6.25390625" style="10" hidden="1" customWidth="1"/>
    <col min="17" max="17" width="7.625" style="10" hidden="1" customWidth="1"/>
    <col min="18" max="18" width="6.25390625" style="10" hidden="1" customWidth="1"/>
    <col min="19" max="19" width="13.875" style="10" customWidth="1"/>
    <col min="20" max="21" width="6.25390625" style="10" hidden="1" customWidth="1"/>
    <col min="22" max="22" width="7.625" style="10" hidden="1" customWidth="1"/>
    <col min="23" max="25" width="6.25390625" style="10" hidden="1" customWidth="1"/>
    <col min="26" max="26" width="8.75390625" style="10" hidden="1" customWidth="1"/>
    <col min="27" max="27" width="10.25390625" style="10" hidden="1" customWidth="1"/>
    <col min="28" max="50" width="0" style="10" hidden="1" customWidth="1"/>
    <col min="51" max="51" width="38.75390625" style="10" customWidth="1"/>
    <col min="52" max="57" width="9.125" style="468" customWidth="1"/>
    <col min="58" max="16384" width="9.125" style="10" customWidth="1"/>
  </cols>
  <sheetData>
    <row r="1" spans="1:57" s="13" customFormat="1" ht="19.5" thickBot="1">
      <c r="A1" s="936" t="s">
        <v>396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8"/>
      <c r="AZ1" s="351"/>
      <c r="BA1" s="351"/>
      <c r="BB1" s="351"/>
      <c r="BC1" s="351"/>
      <c r="BD1" s="351"/>
      <c r="BE1" s="351"/>
    </row>
    <row r="2" spans="1:57" s="13" customFormat="1" ht="12.75" customHeight="1">
      <c r="A2" s="918" t="s">
        <v>32</v>
      </c>
      <c r="B2" s="881" t="s">
        <v>101</v>
      </c>
      <c r="C2" s="866" t="s">
        <v>325</v>
      </c>
      <c r="D2" s="867"/>
      <c r="E2" s="868"/>
      <c r="F2" s="869"/>
      <c r="G2" s="934" t="s">
        <v>102</v>
      </c>
      <c r="H2" s="958" t="s">
        <v>108</v>
      </c>
      <c r="I2" s="959"/>
      <c r="J2" s="959"/>
      <c r="K2" s="959"/>
      <c r="L2" s="959"/>
      <c r="M2" s="960"/>
      <c r="N2" s="878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80"/>
      <c r="Z2" s="34"/>
      <c r="AY2" s="971" t="s">
        <v>385</v>
      </c>
      <c r="AZ2" s="351"/>
      <c r="BA2" s="351"/>
      <c r="BB2" s="351"/>
      <c r="BC2" s="351"/>
      <c r="BD2" s="351"/>
      <c r="BE2" s="351"/>
    </row>
    <row r="3" spans="1:57" s="13" customFormat="1" ht="12.75" customHeight="1">
      <c r="A3" s="919"/>
      <c r="B3" s="882"/>
      <c r="C3" s="870"/>
      <c r="D3" s="871"/>
      <c r="E3" s="872"/>
      <c r="F3" s="873"/>
      <c r="G3" s="935"/>
      <c r="H3" s="914" t="s">
        <v>109</v>
      </c>
      <c r="I3" s="949" t="s">
        <v>112</v>
      </c>
      <c r="J3" s="950"/>
      <c r="K3" s="950"/>
      <c r="L3" s="951"/>
      <c r="M3" s="967" t="s">
        <v>115</v>
      </c>
      <c r="N3" s="939" t="s">
        <v>34</v>
      </c>
      <c r="O3" s="940"/>
      <c r="P3" s="941"/>
      <c r="Q3" s="945" t="s">
        <v>35</v>
      </c>
      <c r="R3" s="940"/>
      <c r="S3" s="941"/>
      <c r="T3" s="945" t="s">
        <v>36</v>
      </c>
      <c r="U3" s="940"/>
      <c r="V3" s="941"/>
      <c r="W3" s="945" t="s">
        <v>37</v>
      </c>
      <c r="X3" s="940"/>
      <c r="Y3" s="947"/>
      <c r="AY3" s="971"/>
      <c r="AZ3" s="351"/>
      <c r="BA3" s="351"/>
      <c r="BB3" s="351"/>
      <c r="BC3" s="351"/>
      <c r="BD3" s="351"/>
      <c r="BE3" s="351"/>
    </row>
    <row r="4" spans="1:57" s="13" customFormat="1" ht="18.75" customHeight="1">
      <c r="A4" s="919"/>
      <c r="B4" s="882"/>
      <c r="C4" s="877" t="s">
        <v>103</v>
      </c>
      <c r="D4" s="877" t="s">
        <v>104</v>
      </c>
      <c r="E4" s="955" t="s">
        <v>105</v>
      </c>
      <c r="F4" s="968"/>
      <c r="G4" s="935"/>
      <c r="H4" s="914"/>
      <c r="I4" s="877" t="s">
        <v>110</v>
      </c>
      <c r="J4" s="955" t="s">
        <v>111</v>
      </c>
      <c r="K4" s="956"/>
      <c r="L4" s="957"/>
      <c r="M4" s="967"/>
      <c r="N4" s="942"/>
      <c r="O4" s="943"/>
      <c r="P4" s="944"/>
      <c r="Q4" s="946"/>
      <c r="R4" s="943"/>
      <c r="S4" s="944"/>
      <c r="T4" s="946"/>
      <c r="U4" s="943"/>
      <c r="V4" s="944"/>
      <c r="W4" s="946"/>
      <c r="X4" s="943"/>
      <c r="Y4" s="948"/>
      <c r="AY4" s="971"/>
      <c r="AZ4" s="351"/>
      <c r="BA4" s="351"/>
      <c r="BB4" s="351"/>
      <c r="BC4" s="351"/>
      <c r="BD4" s="351"/>
      <c r="BE4" s="351"/>
    </row>
    <row r="5" spans="1:57" s="13" customFormat="1" ht="15.75">
      <c r="A5" s="919"/>
      <c r="B5" s="882"/>
      <c r="C5" s="877"/>
      <c r="D5" s="877"/>
      <c r="E5" s="874" t="s">
        <v>106</v>
      </c>
      <c r="F5" s="952" t="s">
        <v>107</v>
      </c>
      <c r="G5" s="935"/>
      <c r="H5" s="914"/>
      <c r="I5" s="877"/>
      <c r="J5" s="874" t="s">
        <v>33</v>
      </c>
      <c r="K5" s="874" t="s">
        <v>113</v>
      </c>
      <c r="L5" s="874" t="s">
        <v>114</v>
      </c>
      <c r="M5" s="967"/>
      <c r="N5" s="95">
        <v>1</v>
      </c>
      <c r="O5" s="14" t="s">
        <v>330</v>
      </c>
      <c r="P5" s="14" t="s">
        <v>326</v>
      </c>
      <c r="Q5" s="14">
        <v>3</v>
      </c>
      <c r="R5" s="14" t="s">
        <v>329</v>
      </c>
      <c r="S5" s="14" t="s">
        <v>331</v>
      </c>
      <c r="T5" s="14">
        <v>5</v>
      </c>
      <c r="U5" s="14" t="s">
        <v>332</v>
      </c>
      <c r="V5" s="14" t="s">
        <v>333</v>
      </c>
      <c r="W5" s="14">
        <v>7</v>
      </c>
      <c r="X5" s="14" t="s">
        <v>334</v>
      </c>
      <c r="Y5" s="26" t="s">
        <v>328</v>
      </c>
      <c r="AY5" s="971"/>
      <c r="AZ5" s="351"/>
      <c r="BA5" s="351"/>
      <c r="BB5" s="351"/>
      <c r="BC5" s="351"/>
      <c r="BD5" s="351"/>
      <c r="BE5" s="351"/>
    </row>
    <row r="6" spans="1:57" s="13" customFormat="1" ht="21" customHeight="1" thickBot="1">
      <c r="A6" s="919"/>
      <c r="B6" s="882"/>
      <c r="C6" s="877"/>
      <c r="D6" s="877"/>
      <c r="E6" s="875"/>
      <c r="F6" s="953"/>
      <c r="G6" s="935"/>
      <c r="H6" s="914"/>
      <c r="I6" s="877"/>
      <c r="J6" s="875"/>
      <c r="K6" s="875"/>
      <c r="L6" s="875"/>
      <c r="M6" s="967"/>
      <c r="N6" s="964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65"/>
      <c r="AY6" s="971"/>
      <c r="AZ6" s="351"/>
      <c r="BA6" s="351"/>
      <c r="BB6" s="351"/>
      <c r="BC6" s="351"/>
      <c r="BD6" s="351"/>
      <c r="BE6" s="351"/>
    </row>
    <row r="7" spans="1:57" s="13" customFormat="1" ht="36.75" customHeight="1">
      <c r="A7" s="980"/>
      <c r="B7" s="882"/>
      <c r="C7" s="874"/>
      <c r="D7" s="874"/>
      <c r="E7" s="875"/>
      <c r="F7" s="953"/>
      <c r="G7" s="981"/>
      <c r="H7" s="982"/>
      <c r="I7" s="874"/>
      <c r="J7" s="875"/>
      <c r="K7" s="875"/>
      <c r="L7" s="875"/>
      <c r="M7" s="952"/>
      <c r="N7" s="472">
        <v>15</v>
      </c>
      <c r="O7" s="473">
        <v>9</v>
      </c>
      <c r="P7" s="474">
        <v>9</v>
      </c>
      <c r="Q7" s="472">
        <v>15</v>
      </c>
      <c r="R7" s="473">
        <v>9</v>
      </c>
      <c r="S7" s="474"/>
      <c r="T7" s="472">
        <v>15</v>
      </c>
      <c r="U7" s="473">
        <v>9</v>
      </c>
      <c r="V7" s="474">
        <v>9</v>
      </c>
      <c r="W7" s="472">
        <v>15</v>
      </c>
      <c r="X7" s="473">
        <v>9</v>
      </c>
      <c r="Y7" s="474">
        <v>8</v>
      </c>
      <c r="AK7" s="475"/>
      <c r="AL7" s="978" t="s">
        <v>34</v>
      </c>
      <c r="AM7" s="978"/>
      <c r="AN7" s="978"/>
      <c r="AO7" s="978" t="s">
        <v>35</v>
      </c>
      <c r="AP7" s="978"/>
      <c r="AQ7" s="978"/>
      <c r="AR7" s="978" t="s">
        <v>36</v>
      </c>
      <c r="AS7" s="978"/>
      <c r="AT7" s="978"/>
      <c r="AU7" s="978" t="s">
        <v>37</v>
      </c>
      <c r="AV7" s="978"/>
      <c r="AW7" s="978"/>
      <c r="AY7" s="979"/>
      <c r="AZ7" s="351"/>
      <c r="BA7" s="351"/>
      <c r="BB7" s="351"/>
      <c r="BC7" s="351"/>
      <c r="BD7" s="351"/>
      <c r="BE7" s="351"/>
    </row>
    <row r="8" spans="1:231" s="571" customFormat="1" ht="37.5">
      <c r="A8" s="562" t="s">
        <v>275</v>
      </c>
      <c r="B8" s="563" t="s">
        <v>276</v>
      </c>
      <c r="C8" s="564"/>
      <c r="D8" s="565" t="s">
        <v>327</v>
      </c>
      <c r="E8" s="565"/>
      <c r="F8" s="566"/>
      <c r="G8" s="567"/>
      <c r="H8" s="564"/>
      <c r="I8" s="564"/>
      <c r="J8" s="564"/>
      <c r="K8" s="564"/>
      <c r="L8" s="564"/>
      <c r="M8" s="564"/>
      <c r="N8" s="564"/>
      <c r="O8" s="564"/>
      <c r="P8" s="564"/>
      <c r="Q8" s="564" t="s">
        <v>277</v>
      </c>
      <c r="R8" s="564" t="s">
        <v>277</v>
      </c>
      <c r="S8" s="564" t="s">
        <v>277</v>
      </c>
      <c r="T8" s="564" t="s">
        <v>277</v>
      </c>
      <c r="U8" s="564" t="s">
        <v>277</v>
      </c>
      <c r="V8" s="564" t="s">
        <v>277</v>
      </c>
      <c r="W8" s="564" t="s">
        <v>277</v>
      </c>
      <c r="X8" s="564" t="s">
        <v>277</v>
      </c>
      <c r="Y8" s="564"/>
      <c r="Z8" s="568"/>
      <c r="AA8" s="569" t="s">
        <v>384</v>
      </c>
      <c r="AB8" s="569" t="s">
        <v>384</v>
      </c>
      <c r="AC8" s="569" t="s">
        <v>384</v>
      </c>
      <c r="AD8" s="569" t="s">
        <v>383</v>
      </c>
      <c r="AE8" s="569" t="s">
        <v>383</v>
      </c>
      <c r="AF8" s="569" t="s">
        <v>383</v>
      </c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70"/>
      <c r="BA8" s="570"/>
      <c r="BB8" s="570"/>
      <c r="BC8" s="570"/>
      <c r="BD8" s="570"/>
      <c r="BE8" s="570"/>
      <c r="BF8" s="570"/>
      <c r="BG8" s="570"/>
      <c r="BH8" s="570"/>
      <c r="BI8" s="570"/>
      <c r="BJ8" s="570"/>
      <c r="BK8" s="570"/>
      <c r="BL8" s="570"/>
      <c r="BM8" s="570"/>
      <c r="BN8" s="570"/>
      <c r="BO8" s="570"/>
      <c r="BP8" s="570"/>
      <c r="BQ8" s="570"/>
      <c r="BR8" s="570"/>
      <c r="BS8" s="570"/>
      <c r="BT8" s="570"/>
      <c r="BU8" s="570"/>
      <c r="BV8" s="570"/>
      <c r="BW8" s="570"/>
      <c r="BX8" s="570"/>
      <c r="BY8" s="570"/>
      <c r="BZ8" s="570"/>
      <c r="CA8" s="570"/>
      <c r="CB8" s="570"/>
      <c r="CC8" s="570"/>
      <c r="CD8" s="570"/>
      <c r="CE8" s="570"/>
      <c r="CF8" s="570"/>
      <c r="CG8" s="570"/>
      <c r="CH8" s="570"/>
      <c r="CI8" s="570"/>
      <c r="CJ8" s="570"/>
      <c r="CK8" s="570"/>
      <c r="CL8" s="570"/>
      <c r="CM8" s="570"/>
      <c r="CN8" s="570"/>
      <c r="CO8" s="570"/>
      <c r="CP8" s="570"/>
      <c r="CQ8" s="570"/>
      <c r="CR8" s="570"/>
      <c r="CS8" s="570"/>
      <c r="CT8" s="570"/>
      <c r="CU8" s="570"/>
      <c r="CV8" s="570"/>
      <c r="CW8" s="570"/>
      <c r="CX8" s="570"/>
      <c r="CY8" s="570"/>
      <c r="CZ8" s="570"/>
      <c r="DA8" s="570"/>
      <c r="DB8" s="570"/>
      <c r="DC8" s="570"/>
      <c r="DD8" s="570"/>
      <c r="DE8" s="570"/>
      <c r="DF8" s="570"/>
      <c r="DG8" s="570"/>
      <c r="DH8" s="570"/>
      <c r="DI8" s="570"/>
      <c r="DJ8" s="570"/>
      <c r="DK8" s="570"/>
      <c r="DL8" s="570"/>
      <c r="DM8" s="570"/>
      <c r="DN8" s="570"/>
      <c r="DO8" s="570"/>
      <c r="DP8" s="570"/>
      <c r="DQ8" s="570"/>
      <c r="DR8" s="570"/>
      <c r="DS8" s="570"/>
      <c r="DT8" s="570"/>
      <c r="DU8" s="570"/>
      <c r="DV8" s="570"/>
      <c r="DW8" s="570"/>
      <c r="DX8" s="570"/>
      <c r="DY8" s="570"/>
      <c r="DZ8" s="570"/>
      <c r="EA8" s="570"/>
      <c r="EB8" s="570"/>
      <c r="EC8" s="570"/>
      <c r="ED8" s="570"/>
      <c r="EE8" s="570"/>
      <c r="EF8" s="570"/>
      <c r="EG8" s="570"/>
      <c r="EH8" s="570"/>
      <c r="EI8" s="570"/>
      <c r="EJ8" s="570"/>
      <c r="EK8" s="570"/>
      <c r="EL8" s="570"/>
      <c r="EM8" s="570"/>
      <c r="EN8" s="570"/>
      <c r="EO8" s="570"/>
      <c r="EP8" s="570"/>
      <c r="EQ8" s="570"/>
      <c r="ER8" s="570"/>
      <c r="ES8" s="570"/>
      <c r="ET8" s="570"/>
      <c r="EU8" s="570"/>
      <c r="EV8" s="570"/>
      <c r="EW8" s="570"/>
      <c r="EX8" s="570"/>
      <c r="EY8" s="570"/>
      <c r="EZ8" s="570"/>
      <c r="FA8" s="570"/>
      <c r="FB8" s="570"/>
      <c r="FC8" s="570"/>
      <c r="FD8" s="570"/>
      <c r="FE8" s="570"/>
      <c r="FF8" s="570"/>
      <c r="FG8" s="570"/>
      <c r="FH8" s="570"/>
      <c r="FI8" s="570"/>
      <c r="FJ8" s="570"/>
      <c r="FK8" s="570"/>
      <c r="FL8" s="570"/>
      <c r="FM8" s="570"/>
      <c r="FN8" s="570"/>
      <c r="FO8" s="570"/>
      <c r="FP8" s="570"/>
      <c r="FQ8" s="570"/>
      <c r="FR8" s="570"/>
      <c r="FS8" s="570"/>
      <c r="FT8" s="570"/>
      <c r="FU8" s="570"/>
      <c r="FV8" s="570"/>
      <c r="FW8" s="570"/>
      <c r="FX8" s="570"/>
      <c r="FY8" s="570"/>
      <c r="FZ8" s="570"/>
      <c r="GA8" s="570"/>
      <c r="GB8" s="570"/>
      <c r="GC8" s="570"/>
      <c r="GD8" s="570"/>
      <c r="GE8" s="570"/>
      <c r="GF8" s="570"/>
      <c r="GG8" s="570"/>
      <c r="GH8" s="570"/>
      <c r="GI8" s="570"/>
      <c r="GJ8" s="570"/>
      <c r="GK8" s="570"/>
      <c r="GL8" s="570"/>
      <c r="GM8" s="570"/>
      <c r="GN8" s="570"/>
      <c r="GO8" s="570"/>
      <c r="GP8" s="570"/>
      <c r="GQ8" s="570"/>
      <c r="GR8" s="570"/>
      <c r="GS8" s="570"/>
      <c r="GT8" s="570"/>
      <c r="GU8" s="570"/>
      <c r="GV8" s="570"/>
      <c r="GW8" s="570"/>
      <c r="GX8" s="570"/>
      <c r="GY8" s="570"/>
      <c r="GZ8" s="570"/>
      <c r="HA8" s="570"/>
      <c r="HB8" s="570"/>
      <c r="HC8" s="570"/>
      <c r="HD8" s="570"/>
      <c r="HE8" s="570"/>
      <c r="HF8" s="570"/>
      <c r="HG8" s="570"/>
      <c r="HH8" s="570"/>
      <c r="HI8" s="570"/>
      <c r="HJ8" s="570"/>
      <c r="HK8" s="570"/>
      <c r="HL8" s="570"/>
      <c r="HM8" s="570"/>
      <c r="HN8" s="570"/>
      <c r="HO8" s="570"/>
      <c r="HP8" s="570"/>
      <c r="HQ8" s="570"/>
      <c r="HR8" s="570"/>
      <c r="HS8" s="570"/>
      <c r="HT8" s="570"/>
      <c r="HU8" s="570"/>
      <c r="HV8" s="570"/>
      <c r="HW8" s="570"/>
    </row>
    <row r="9" spans="1:231" s="571" customFormat="1" ht="18.75">
      <c r="A9" s="581" t="s">
        <v>136</v>
      </c>
      <c r="B9" s="582" t="s">
        <v>46</v>
      </c>
      <c r="C9" s="564"/>
      <c r="D9" s="583" t="s">
        <v>336</v>
      </c>
      <c r="E9" s="572"/>
      <c r="F9" s="584"/>
      <c r="G9" s="585">
        <v>1.5</v>
      </c>
      <c r="H9" s="574">
        <v>45</v>
      </c>
      <c r="I9" s="586">
        <v>30</v>
      </c>
      <c r="J9" s="574"/>
      <c r="K9" s="574"/>
      <c r="L9" s="574">
        <v>30</v>
      </c>
      <c r="M9" s="586">
        <v>15</v>
      </c>
      <c r="N9" s="583"/>
      <c r="O9" s="583"/>
      <c r="P9" s="583"/>
      <c r="Q9" s="583"/>
      <c r="R9" s="583"/>
      <c r="S9" s="583">
        <v>4</v>
      </c>
      <c r="T9" s="583"/>
      <c r="U9" s="583"/>
      <c r="V9" s="583"/>
      <c r="W9" s="583"/>
      <c r="X9" s="583"/>
      <c r="Y9" s="574"/>
      <c r="Z9" s="569"/>
      <c r="AA9" s="569" t="s">
        <v>384</v>
      </c>
      <c r="AB9" s="569" t="s">
        <v>384</v>
      </c>
      <c r="AC9" s="569" t="s">
        <v>384</v>
      </c>
      <c r="AD9" s="569" t="s">
        <v>384</v>
      </c>
      <c r="AE9" s="569" t="s">
        <v>384</v>
      </c>
      <c r="AF9" s="569" t="s">
        <v>383</v>
      </c>
      <c r="AG9" s="569"/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69"/>
      <c r="AU9" s="569"/>
      <c r="AV9" s="569"/>
      <c r="AW9" s="569"/>
      <c r="AX9" s="569"/>
      <c r="AY9" s="569"/>
      <c r="AZ9" s="580"/>
      <c r="BA9" s="580"/>
      <c r="BB9" s="580"/>
      <c r="BC9" s="580"/>
      <c r="BD9" s="580"/>
      <c r="BE9" s="580"/>
      <c r="BF9" s="580"/>
      <c r="BG9" s="580"/>
      <c r="BH9" s="580"/>
      <c r="BI9" s="580"/>
      <c r="BJ9" s="580"/>
      <c r="BK9" s="580"/>
      <c r="BL9" s="580"/>
      <c r="BM9" s="580"/>
      <c r="BN9" s="580"/>
      <c r="BO9" s="580"/>
      <c r="BP9" s="580"/>
      <c r="BQ9" s="580"/>
      <c r="BR9" s="580"/>
      <c r="BS9" s="580"/>
      <c r="BT9" s="580"/>
      <c r="BU9" s="580"/>
      <c r="BV9" s="580"/>
      <c r="BW9" s="580"/>
      <c r="BX9" s="580"/>
      <c r="BY9" s="580"/>
      <c r="BZ9" s="580"/>
      <c r="CA9" s="580"/>
      <c r="CB9" s="580"/>
      <c r="CC9" s="580"/>
      <c r="CD9" s="580"/>
      <c r="CE9" s="580"/>
      <c r="CF9" s="580"/>
      <c r="CG9" s="580"/>
      <c r="CH9" s="580"/>
      <c r="CI9" s="580"/>
      <c r="CJ9" s="580"/>
      <c r="CK9" s="580"/>
      <c r="CL9" s="580"/>
      <c r="CM9" s="580"/>
      <c r="CN9" s="580"/>
      <c r="CO9" s="580"/>
      <c r="CP9" s="580"/>
      <c r="CQ9" s="580"/>
      <c r="CR9" s="580"/>
      <c r="CS9" s="580"/>
      <c r="CT9" s="580"/>
      <c r="CU9" s="580"/>
      <c r="CV9" s="580"/>
      <c r="CW9" s="580"/>
      <c r="CX9" s="580"/>
      <c r="CY9" s="580"/>
      <c r="CZ9" s="580"/>
      <c r="DA9" s="580"/>
      <c r="DB9" s="580"/>
      <c r="DC9" s="580"/>
      <c r="DD9" s="580"/>
      <c r="DE9" s="580"/>
      <c r="DF9" s="580"/>
      <c r="DG9" s="580"/>
      <c r="DH9" s="580"/>
      <c r="DI9" s="580"/>
      <c r="DJ9" s="580"/>
      <c r="DK9" s="580"/>
      <c r="DL9" s="580"/>
      <c r="DM9" s="580"/>
      <c r="DN9" s="580"/>
      <c r="DO9" s="580"/>
      <c r="DP9" s="580"/>
      <c r="DQ9" s="580"/>
      <c r="DR9" s="580"/>
      <c r="DS9" s="580"/>
      <c r="DT9" s="580"/>
      <c r="DU9" s="580"/>
      <c r="DV9" s="580"/>
      <c r="DW9" s="580"/>
      <c r="DX9" s="580"/>
      <c r="DY9" s="580"/>
      <c r="DZ9" s="580"/>
      <c r="EA9" s="580"/>
      <c r="EB9" s="580"/>
      <c r="EC9" s="580"/>
      <c r="ED9" s="580"/>
      <c r="EE9" s="580"/>
      <c r="EF9" s="580"/>
      <c r="EG9" s="580"/>
      <c r="EH9" s="580"/>
      <c r="EI9" s="580"/>
      <c r="EJ9" s="580"/>
      <c r="EK9" s="580"/>
      <c r="EL9" s="580"/>
      <c r="EM9" s="580"/>
      <c r="EN9" s="580"/>
      <c r="EO9" s="580"/>
      <c r="EP9" s="580"/>
      <c r="EQ9" s="580"/>
      <c r="ER9" s="580"/>
      <c r="ES9" s="580"/>
      <c r="ET9" s="580"/>
      <c r="EU9" s="580"/>
      <c r="EV9" s="580"/>
      <c r="EW9" s="580"/>
      <c r="EX9" s="580"/>
      <c r="EY9" s="580"/>
      <c r="EZ9" s="580"/>
      <c r="FA9" s="580"/>
      <c r="FB9" s="580"/>
      <c r="FC9" s="580"/>
      <c r="FD9" s="580"/>
      <c r="FE9" s="580"/>
      <c r="FF9" s="580"/>
      <c r="FG9" s="580"/>
      <c r="FH9" s="580"/>
      <c r="FI9" s="580"/>
      <c r="FJ9" s="580"/>
      <c r="FK9" s="580"/>
      <c r="FL9" s="580"/>
      <c r="FM9" s="580"/>
      <c r="FN9" s="580"/>
      <c r="FO9" s="580"/>
      <c r="FP9" s="580"/>
      <c r="FQ9" s="580"/>
      <c r="FR9" s="580"/>
      <c r="FS9" s="580"/>
      <c r="FT9" s="580"/>
      <c r="FU9" s="580"/>
      <c r="FV9" s="580"/>
      <c r="FW9" s="580"/>
      <c r="FX9" s="580"/>
      <c r="FY9" s="580"/>
      <c r="FZ9" s="580"/>
      <c r="GA9" s="580"/>
      <c r="GB9" s="580"/>
      <c r="GC9" s="580"/>
      <c r="GD9" s="580"/>
      <c r="GE9" s="580"/>
      <c r="GF9" s="580"/>
      <c r="GG9" s="580"/>
      <c r="GH9" s="580"/>
      <c r="GI9" s="580"/>
      <c r="GJ9" s="580"/>
      <c r="GK9" s="580"/>
      <c r="GL9" s="580"/>
      <c r="GM9" s="580"/>
      <c r="GN9" s="580"/>
      <c r="GO9" s="580"/>
      <c r="GP9" s="580"/>
      <c r="GQ9" s="580"/>
      <c r="GR9" s="580"/>
      <c r="GS9" s="580"/>
      <c r="GT9" s="580"/>
      <c r="GU9" s="580"/>
      <c r="GV9" s="580"/>
      <c r="GW9" s="580"/>
      <c r="GX9" s="580"/>
      <c r="GY9" s="580"/>
      <c r="GZ9" s="580"/>
      <c r="HA9" s="580"/>
      <c r="HB9" s="580"/>
      <c r="HC9" s="580"/>
      <c r="HD9" s="580"/>
      <c r="HE9" s="580"/>
      <c r="HF9" s="580"/>
      <c r="HG9" s="580"/>
      <c r="HH9" s="580"/>
      <c r="HI9" s="580"/>
      <c r="HJ9" s="580"/>
      <c r="HK9" s="580"/>
      <c r="HL9" s="580"/>
      <c r="HM9" s="580"/>
      <c r="HN9" s="580"/>
      <c r="HO9" s="580"/>
      <c r="HP9" s="580"/>
      <c r="HQ9" s="580"/>
      <c r="HR9" s="580"/>
      <c r="HS9" s="580"/>
      <c r="HT9" s="580"/>
      <c r="HU9" s="580"/>
      <c r="HV9" s="580"/>
      <c r="HW9" s="580"/>
    </row>
    <row r="10" spans="1:231" s="571" customFormat="1" ht="18.75">
      <c r="A10" s="572" t="s">
        <v>139</v>
      </c>
      <c r="B10" s="587" t="s">
        <v>171</v>
      </c>
      <c r="C10" s="588" t="s">
        <v>331</v>
      </c>
      <c r="D10" s="592"/>
      <c r="E10" s="592"/>
      <c r="F10" s="591"/>
      <c r="G10" s="574">
        <v>3</v>
      </c>
      <c r="H10" s="579">
        <v>90</v>
      </c>
      <c r="I10" s="574">
        <v>36</v>
      </c>
      <c r="J10" s="579">
        <v>18</v>
      </c>
      <c r="K10" s="579">
        <v>18</v>
      </c>
      <c r="L10" s="579"/>
      <c r="M10" s="574">
        <v>54</v>
      </c>
      <c r="N10" s="583"/>
      <c r="O10" s="583"/>
      <c r="P10" s="583"/>
      <c r="Q10" s="583"/>
      <c r="R10" s="583"/>
      <c r="S10" s="583">
        <v>4</v>
      </c>
      <c r="T10" s="583"/>
      <c r="U10" s="583"/>
      <c r="V10" s="583"/>
      <c r="W10" s="583"/>
      <c r="X10" s="583"/>
      <c r="Y10" s="583"/>
      <c r="Z10" s="569"/>
      <c r="AA10" s="569" t="s">
        <v>384</v>
      </c>
      <c r="AB10" s="569" t="s">
        <v>384</v>
      </c>
      <c r="AC10" s="569" t="s">
        <v>384</v>
      </c>
      <c r="AD10" s="569" t="s">
        <v>384</v>
      </c>
      <c r="AE10" s="569" t="s">
        <v>384</v>
      </c>
      <c r="AF10" s="569" t="s">
        <v>383</v>
      </c>
      <c r="AG10" s="569"/>
      <c r="AH10" s="569"/>
      <c r="AI10" s="569"/>
      <c r="AJ10" s="569"/>
      <c r="AK10" s="569"/>
      <c r="AL10" s="569"/>
      <c r="AM10" s="569"/>
      <c r="AN10" s="569"/>
      <c r="AO10" s="569"/>
      <c r="AP10" s="569"/>
      <c r="AQ10" s="569"/>
      <c r="AR10" s="569"/>
      <c r="AS10" s="569"/>
      <c r="AT10" s="569"/>
      <c r="AU10" s="569"/>
      <c r="AV10" s="569"/>
      <c r="AW10" s="569"/>
      <c r="AX10" s="569"/>
      <c r="AY10" s="569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/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  <c r="DB10" s="580"/>
      <c r="DC10" s="580"/>
      <c r="DD10" s="580"/>
      <c r="DE10" s="580"/>
      <c r="DF10" s="580"/>
      <c r="DG10" s="580"/>
      <c r="DH10" s="580"/>
      <c r="DI10" s="580"/>
      <c r="DJ10" s="580"/>
      <c r="DK10" s="580"/>
      <c r="DL10" s="580"/>
      <c r="DM10" s="580"/>
      <c r="DN10" s="580"/>
      <c r="DO10" s="580"/>
      <c r="DP10" s="580"/>
      <c r="DQ10" s="580"/>
      <c r="DR10" s="580"/>
      <c r="DS10" s="580"/>
      <c r="DT10" s="580"/>
      <c r="DU10" s="580"/>
      <c r="DV10" s="580"/>
      <c r="DW10" s="580"/>
      <c r="DX10" s="580"/>
      <c r="DY10" s="580"/>
      <c r="DZ10" s="580"/>
      <c r="EA10" s="580"/>
      <c r="EB10" s="580"/>
      <c r="EC10" s="580"/>
      <c r="ED10" s="580"/>
      <c r="EE10" s="580"/>
      <c r="EF10" s="580"/>
      <c r="EG10" s="580"/>
      <c r="EH10" s="580"/>
      <c r="EI10" s="580"/>
      <c r="EJ10" s="580"/>
      <c r="EK10" s="580"/>
      <c r="EL10" s="580"/>
      <c r="EM10" s="580"/>
      <c r="EN10" s="580"/>
      <c r="EO10" s="580"/>
      <c r="EP10" s="580"/>
      <c r="EQ10" s="580"/>
      <c r="ER10" s="580"/>
      <c r="ES10" s="580"/>
      <c r="ET10" s="580"/>
      <c r="EU10" s="580"/>
      <c r="EV10" s="580"/>
      <c r="EW10" s="580"/>
      <c r="EX10" s="580"/>
      <c r="EY10" s="580"/>
      <c r="EZ10" s="580"/>
      <c r="FA10" s="580"/>
      <c r="FB10" s="580"/>
      <c r="FC10" s="580"/>
      <c r="FD10" s="580"/>
      <c r="FE10" s="580"/>
      <c r="FF10" s="580"/>
      <c r="FG10" s="580"/>
      <c r="FH10" s="580"/>
      <c r="FI10" s="580"/>
      <c r="FJ10" s="580"/>
      <c r="FK10" s="580"/>
      <c r="FL10" s="580"/>
      <c r="FM10" s="580"/>
      <c r="FN10" s="580"/>
      <c r="FO10" s="580"/>
      <c r="FP10" s="580"/>
      <c r="FQ10" s="580"/>
      <c r="FR10" s="580"/>
      <c r="FS10" s="580"/>
      <c r="FT10" s="580"/>
      <c r="FU10" s="580"/>
      <c r="FV10" s="580"/>
      <c r="FW10" s="580"/>
      <c r="FX10" s="580"/>
      <c r="FY10" s="580"/>
      <c r="FZ10" s="580"/>
      <c r="GA10" s="580"/>
      <c r="GB10" s="580"/>
      <c r="GC10" s="580"/>
      <c r="GD10" s="580"/>
      <c r="GE10" s="580"/>
      <c r="GF10" s="580"/>
      <c r="GG10" s="580"/>
      <c r="GH10" s="580"/>
      <c r="GI10" s="580"/>
      <c r="GJ10" s="580"/>
      <c r="GK10" s="580"/>
      <c r="GL10" s="580"/>
      <c r="GM10" s="580"/>
      <c r="GN10" s="580"/>
      <c r="GO10" s="580"/>
      <c r="GP10" s="580"/>
      <c r="GQ10" s="580"/>
      <c r="GR10" s="580"/>
      <c r="GS10" s="580"/>
      <c r="GT10" s="580"/>
      <c r="GU10" s="580"/>
      <c r="GV10" s="580"/>
      <c r="GW10" s="580"/>
      <c r="GX10" s="580"/>
      <c r="GY10" s="580"/>
      <c r="GZ10" s="580"/>
      <c r="HA10" s="580"/>
      <c r="HB10" s="580"/>
      <c r="HC10" s="580"/>
      <c r="HD10" s="580"/>
      <c r="HE10" s="580"/>
      <c r="HF10" s="580"/>
      <c r="HG10" s="580"/>
      <c r="HH10" s="580"/>
      <c r="HI10" s="580"/>
      <c r="HJ10" s="580"/>
      <c r="HK10" s="580"/>
      <c r="HL10" s="580"/>
      <c r="HM10" s="580"/>
      <c r="HN10" s="580"/>
      <c r="HO10" s="580"/>
      <c r="HP10" s="580"/>
      <c r="HQ10" s="580"/>
      <c r="HR10" s="580"/>
      <c r="HS10" s="580"/>
      <c r="HT10" s="580"/>
      <c r="HU10" s="580"/>
      <c r="HV10" s="580"/>
      <c r="HW10" s="580"/>
    </row>
    <row r="11" spans="1:231" s="571" customFormat="1" ht="37.5">
      <c r="A11" s="572" t="s">
        <v>203</v>
      </c>
      <c r="B11" s="587" t="s">
        <v>182</v>
      </c>
      <c r="C11" s="574" t="s">
        <v>331</v>
      </c>
      <c r="D11" s="574"/>
      <c r="E11" s="574"/>
      <c r="F11" s="593"/>
      <c r="G11" s="574">
        <v>2</v>
      </c>
      <c r="H11" s="574">
        <v>60</v>
      </c>
      <c r="I11" s="574">
        <v>36</v>
      </c>
      <c r="J11" s="574">
        <v>18</v>
      </c>
      <c r="K11" s="574">
        <v>18</v>
      </c>
      <c r="L11" s="574"/>
      <c r="M11" s="574">
        <v>24</v>
      </c>
      <c r="N11" s="574"/>
      <c r="O11" s="574"/>
      <c r="P11" s="574"/>
      <c r="Q11" s="574"/>
      <c r="R11" s="574"/>
      <c r="S11" s="574">
        <v>4</v>
      </c>
      <c r="T11" s="574"/>
      <c r="U11" s="574"/>
      <c r="V11" s="574"/>
      <c r="W11" s="574"/>
      <c r="X11" s="574"/>
      <c r="Y11" s="583"/>
      <c r="Z11" s="569"/>
      <c r="AA11" s="569" t="s">
        <v>384</v>
      </c>
      <c r="AB11" s="569" t="s">
        <v>384</v>
      </c>
      <c r="AC11" s="569" t="s">
        <v>384</v>
      </c>
      <c r="AD11" s="569" t="s">
        <v>384</v>
      </c>
      <c r="AE11" s="569" t="s">
        <v>384</v>
      </c>
      <c r="AF11" s="569" t="s">
        <v>383</v>
      </c>
      <c r="AG11" s="569"/>
      <c r="AH11" s="569"/>
      <c r="AI11" s="569"/>
      <c r="AJ11" s="569"/>
      <c r="AK11" s="569"/>
      <c r="AL11" s="569"/>
      <c r="AM11" s="569"/>
      <c r="AN11" s="569"/>
      <c r="AO11" s="569"/>
      <c r="AP11" s="569"/>
      <c r="AQ11" s="569"/>
      <c r="AR11" s="569"/>
      <c r="AS11" s="569"/>
      <c r="AT11" s="569"/>
      <c r="AU11" s="569"/>
      <c r="AV11" s="569"/>
      <c r="AW11" s="569"/>
      <c r="AX11" s="569"/>
      <c r="AY11" s="569"/>
      <c r="AZ11" s="580"/>
      <c r="BA11" s="580"/>
      <c r="BB11" s="580"/>
      <c r="BC11" s="580"/>
      <c r="BD11" s="580"/>
      <c r="BE11" s="580"/>
      <c r="BF11" s="580"/>
      <c r="BG11" s="580"/>
      <c r="BH11" s="580"/>
      <c r="BI11" s="580"/>
      <c r="BJ11" s="580"/>
      <c r="BK11" s="580"/>
      <c r="BL11" s="580"/>
      <c r="BM11" s="580"/>
      <c r="BN11" s="580"/>
      <c r="BO11" s="580"/>
      <c r="BP11" s="580"/>
      <c r="BQ11" s="580"/>
      <c r="BR11" s="580"/>
      <c r="BS11" s="580"/>
      <c r="BT11" s="580"/>
      <c r="BU11" s="580"/>
      <c r="BV11" s="580"/>
      <c r="BW11" s="580"/>
      <c r="BX11" s="580"/>
      <c r="BY11" s="580"/>
      <c r="BZ11" s="580"/>
      <c r="CA11" s="580"/>
      <c r="CB11" s="580"/>
      <c r="CC11" s="580"/>
      <c r="CD11" s="580"/>
      <c r="CE11" s="580"/>
      <c r="CF11" s="580"/>
      <c r="CG11" s="580"/>
      <c r="CH11" s="580"/>
      <c r="CI11" s="580"/>
      <c r="CJ11" s="580"/>
      <c r="CK11" s="580"/>
      <c r="CL11" s="580"/>
      <c r="CM11" s="580"/>
      <c r="CN11" s="580"/>
      <c r="CO11" s="580"/>
      <c r="CP11" s="580"/>
      <c r="CQ11" s="580"/>
      <c r="CR11" s="580"/>
      <c r="CS11" s="580"/>
      <c r="CT11" s="580"/>
      <c r="CU11" s="580"/>
      <c r="CV11" s="580"/>
      <c r="CW11" s="580"/>
      <c r="CX11" s="580"/>
      <c r="CY11" s="580"/>
      <c r="CZ11" s="580"/>
      <c r="DA11" s="580"/>
      <c r="DB11" s="580"/>
      <c r="DC11" s="580"/>
      <c r="DD11" s="580"/>
      <c r="DE11" s="580"/>
      <c r="DF11" s="580"/>
      <c r="DG11" s="580"/>
      <c r="DH11" s="580"/>
      <c r="DI11" s="580"/>
      <c r="DJ11" s="580"/>
      <c r="DK11" s="580"/>
      <c r="DL11" s="580"/>
      <c r="DM11" s="580"/>
      <c r="DN11" s="580"/>
      <c r="DO11" s="580"/>
      <c r="DP11" s="580"/>
      <c r="DQ11" s="580"/>
      <c r="DR11" s="580"/>
      <c r="DS11" s="580"/>
      <c r="DT11" s="580"/>
      <c r="DU11" s="580"/>
      <c r="DV11" s="580"/>
      <c r="DW11" s="580"/>
      <c r="DX11" s="580"/>
      <c r="DY11" s="580"/>
      <c r="DZ11" s="580"/>
      <c r="EA11" s="580"/>
      <c r="EB11" s="580"/>
      <c r="EC11" s="580"/>
      <c r="ED11" s="580"/>
      <c r="EE11" s="580"/>
      <c r="EF11" s="580"/>
      <c r="EG11" s="580"/>
      <c r="EH11" s="580"/>
      <c r="EI11" s="580"/>
      <c r="EJ11" s="580"/>
      <c r="EK11" s="580"/>
      <c r="EL11" s="580"/>
      <c r="EM11" s="580"/>
      <c r="EN11" s="580"/>
      <c r="EO11" s="580"/>
      <c r="EP11" s="580"/>
      <c r="EQ11" s="580"/>
      <c r="ER11" s="580"/>
      <c r="ES11" s="580"/>
      <c r="ET11" s="580"/>
      <c r="EU11" s="580"/>
      <c r="EV11" s="580"/>
      <c r="EW11" s="580"/>
      <c r="EX11" s="580"/>
      <c r="EY11" s="580"/>
      <c r="EZ11" s="580"/>
      <c r="FA11" s="580"/>
      <c r="FB11" s="580"/>
      <c r="FC11" s="580"/>
      <c r="FD11" s="580"/>
      <c r="FE11" s="580"/>
      <c r="FF11" s="580"/>
      <c r="FG11" s="580"/>
      <c r="FH11" s="580"/>
      <c r="FI11" s="580"/>
      <c r="FJ11" s="580"/>
      <c r="FK11" s="580"/>
      <c r="FL11" s="580"/>
      <c r="FM11" s="580"/>
      <c r="FN11" s="580"/>
      <c r="FO11" s="580"/>
      <c r="FP11" s="580"/>
      <c r="FQ11" s="580"/>
      <c r="FR11" s="580"/>
      <c r="FS11" s="580"/>
      <c r="FT11" s="580"/>
      <c r="FU11" s="580"/>
      <c r="FV11" s="580"/>
      <c r="FW11" s="580"/>
      <c r="FX11" s="580"/>
      <c r="FY11" s="580"/>
      <c r="FZ11" s="580"/>
      <c r="GA11" s="580"/>
      <c r="GB11" s="580"/>
      <c r="GC11" s="580"/>
      <c r="GD11" s="580"/>
      <c r="GE11" s="580"/>
      <c r="GF11" s="580"/>
      <c r="GG11" s="580"/>
      <c r="GH11" s="580"/>
      <c r="GI11" s="580"/>
      <c r="GJ11" s="580"/>
      <c r="GK11" s="580"/>
      <c r="GL11" s="580"/>
      <c r="GM11" s="580"/>
      <c r="GN11" s="580"/>
      <c r="GO11" s="580"/>
      <c r="GP11" s="580"/>
      <c r="GQ11" s="580"/>
      <c r="GR11" s="580"/>
      <c r="GS11" s="580"/>
      <c r="GT11" s="580"/>
      <c r="GU11" s="580"/>
      <c r="GV11" s="580"/>
      <c r="GW11" s="580"/>
      <c r="GX11" s="580"/>
      <c r="GY11" s="580"/>
      <c r="GZ11" s="580"/>
      <c r="HA11" s="580"/>
      <c r="HB11" s="580"/>
      <c r="HC11" s="580"/>
      <c r="HD11" s="580"/>
      <c r="HE11" s="580"/>
      <c r="HF11" s="580"/>
      <c r="HG11" s="580"/>
      <c r="HH11" s="580"/>
      <c r="HI11" s="580"/>
      <c r="HJ11" s="580"/>
      <c r="HK11" s="580"/>
      <c r="HL11" s="580"/>
      <c r="HM11" s="580"/>
      <c r="HN11" s="580"/>
      <c r="HO11" s="580"/>
      <c r="HP11" s="580"/>
      <c r="HQ11" s="580"/>
      <c r="HR11" s="580"/>
      <c r="HS11" s="580"/>
      <c r="HT11" s="580"/>
      <c r="HU11" s="580"/>
      <c r="HV11" s="580"/>
      <c r="HW11" s="580"/>
    </row>
    <row r="12" spans="1:231" s="571" customFormat="1" ht="37.5">
      <c r="A12" s="572" t="s">
        <v>204</v>
      </c>
      <c r="B12" s="587" t="s">
        <v>194</v>
      </c>
      <c r="C12" s="574"/>
      <c r="D12" s="574"/>
      <c r="E12" s="574"/>
      <c r="F12" s="593" t="s">
        <v>331</v>
      </c>
      <c r="G12" s="574">
        <v>1</v>
      </c>
      <c r="H12" s="574">
        <v>30</v>
      </c>
      <c r="I12" s="574">
        <v>18</v>
      </c>
      <c r="J12" s="574"/>
      <c r="K12" s="574"/>
      <c r="L12" s="574">
        <v>18</v>
      </c>
      <c r="M12" s="574">
        <v>12</v>
      </c>
      <c r="N12" s="574"/>
      <c r="O12" s="574"/>
      <c r="P12" s="574"/>
      <c r="Q12" s="574"/>
      <c r="R12" s="574"/>
      <c r="S12" s="574">
        <v>2</v>
      </c>
      <c r="T12" s="574"/>
      <c r="U12" s="574"/>
      <c r="V12" s="574"/>
      <c r="W12" s="574"/>
      <c r="X12" s="574"/>
      <c r="Y12" s="583"/>
      <c r="Z12" s="569"/>
      <c r="AA12" s="569" t="s">
        <v>384</v>
      </c>
      <c r="AB12" s="569" t="s">
        <v>384</v>
      </c>
      <c r="AC12" s="569" t="s">
        <v>384</v>
      </c>
      <c r="AD12" s="569" t="s">
        <v>384</v>
      </c>
      <c r="AE12" s="569" t="s">
        <v>384</v>
      </c>
      <c r="AF12" s="569" t="s">
        <v>383</v>
      </c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  <c r="AU12" s="569"/>
      <c r="AV12" s="569"/>
      <c r="AW12" s="569"/>
      <c r="AX12" s="569"/>
      <c r="AY12" s="569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  <c r="BK12" s="580"/>
      <c r="BL12" s="580"/>
      <c r="BM12" s="580"/>
      <c r="BN12" s="580"/>
      <c r="BO12" s="580"/>
      <c r="BP12" s="580"/>
      <c r="BQ12" s="580"/>
      <c r="BR12" s="580"/>
      <c r="BS12" s="580"/>
      <c r="BT12" s="580"/>
      <c r="BU12" s="580"/>
      <c r="BV12" s="580"/>
      <c r="BW12" s="580"/>
      <c r="BX12" s="580"/>
      <c r="BY12" s="580"/>
      <c r="BZ12" s="580"/>
      <c r="CA12" s="580"/>
      <c r="CB12" s="580"/>
      <c r="CC12" s="580"/>
      <c r="CD12" s="580"/>
      <c r="CE12" s="580"/>
      <c r="CF12" s="580"/>
      <c r="CG12" s="580"/>
      <c r="CH12" s="580"/>
      <c r="CI12" s="580"/>
      <c r="CJ12" s="580"/>
      <c r="CK12" s="580"/>
      <c r="CL12" s="580"/>
      <c r="CM12" s="580"/>
      <c r="CN12" s="580"/>
      <c r="CO12" s="580"/>
      <c r="CP12" s="580"/>
      <c r="CQ12" s="580"/>
      <c r="CR12" s="580"/>
      <c r="CS12" s="580"/>
      <c r="CT12" s="580"/>
      <c r="CU12" s="580"/>
      <c r="CV12" s="580"/>
      <c r="CW12" s="580"/>
      <c r="CX12" s="580"/>
      <c r="CY12" s="580"/>
      <c r="CZ12" s="580"/>
      <c r="DA12" s="580"/>
      <c r="DB12" s="580"/>
      <c r="DC12" s="580"/>
      <c r="DD12" s="580"/>
      <c r="DE12" s="580"/>
      <c r="DF12" s="580"/>
      <c r="DG12" s="580"/>
      <c r="DH12" s="580"/>
      <c r="DI12" s="580"/>
      <c r="DJ12" s="580"/>
      <c r="DK12" s="580"/>
      <c r="DL12" s="580"/>
      <c r="DM12" s="580"/>
      <c r="DN12" s="580"/>
      <c r="DO12" s="580"/>
      <c r="DP12" s="580"/>
      <c r="DQ12" s="580"/>
      <c r="DR12" s="580"/>
      <c r="DS12" s="580"/>
      <c r="DT12" s="580"/>
      <c r="DU12" s="580"/>
      <c r="DV12" s="580"/>
      <c r="DW12" s="580"/>
      <c r="DX12" s="580"/>
      <c r="DY12" s="580"/>
      <c r="DZ12" s="580"/>
      <c r="EA12" s="580"/>
      <c r="EB12" s="580"/>
      <c r="EC12" s="580"/>
      <c r="ED12" s="580"/>
      <c r="EE12" s="580"/>
      <c r="EF12" s="580"/>
      <c r="EG12" s="580"/>
      <c r="EH12" s="580"/>
      <c r="EI12" s="580"/>
      <c r="EJ12" s="580"/>
      <c r="EK12" s="580"/>
      <c r="EL12" s="580"/>
      <c r="EM12" s="580"/>
      <c r="EN12" s="580"/>
      <c r="EO12" s="580"/>
      <c r="EP12" s="580"/>
      <c r="EQ12" s="580"/>
      <c r="ER12" s="580"/>
      <c r="ES12" s="580"/>
      <c r="ET12" s="580"/>
      <c r="EU12" s="580"/>
      <c r="EV12" s="580"/>
      <c r="EW12" s="580"/>
      <c r="EX12" s="580"/>
      <c r="EY12" s="580"/>
      <c r="EZ12" s="580"/>
      <c r="FA12" s="580"/>
      <c r="FB12" s="580"/>
      <c r="FC12" s="580"/>
      <c r="FD12" s="580"/>
      <c r="FE12" s="580"/>
      <c r="FF12" s="580"/>
      <c r="FG12" s="580"/>
      <c r="FH12" s="580"/>
      <c r="FI12" s="580"/>
      <c r="FJ12" s="580"/>
      <c r="FK12" s="580"/>
      <c r="FL12" s="580"/>
      <c r="FM12" s="580"/>
      <c r="FN12" s="580"/>
      <c r="FO12" s="580"/>
      <c r="FP12" s="580"/>
      <c r="FQ12" s="580"/>
      <c r="FR12" s="580"/>
      <c r="FS12" s="580"/>
      <c r="FT12" s="580"/>
      <c r="FU12" s="580"/>
      <c r="FV12" s="580"/>
      <c r="FW12" s="580"/>
      <c r="FX12" s="580"/>
      <c r="FY12" s="580"/>
      <c r="FZ12" s="580"/>
      <c r="GA12" s="580"/>
      <c r="GB12" s="580"/>
      <c r="GC12" s="580"/>
      <c r="GD12" s="580"/>
      <c r="GE12" s="580"/>
      <c r="GF12" s="580"/>
      <c r="GG12" s="580"/>
      <c r="GH12" s="580"/>
      <c r="GI12" s="580"/>
      <c r="GJ12" s="580"/>
      <c r="GK12" s="580"/>
      <c r="GL12" s="580"/>
      <c r="GM12" s="580"/>
      <c r="GN12" s="580"/>
      <c r="GO12" s="580"/>
      <c r="GP12" s="580"/>
      <c r="GQ12" s="580"/>
      <c r="GR12" s="580"/>
      <c r="GS12" s="580"/>
      <c r="GT12" s="580"/>
      <c r="GU12" s="580"/>
      <c r="GV12" s="580"/>
      <c r="GW12" s="580"/>
      <c r="GX12" s="580"/>
      <c r="GY12" s="580"/>
      <c r="GZ12" s="580"/>
      <c r="HA12" s="580"/>
      <c r="HB12" s="580"/>
      <c r="HC12" s="580"/>
      <c r="HD12" s="580"/>
      <c r="HE12" s="580"/>
      <c r="HF12" s="580"/>
      <c r="HG12" s="580"/>
      <c r="HH12" s="580"/>
      <c r="HI12" s="580"/>
      <c r="HJ12" s="580"/>
      <c r="HK12" s="580"/>
      <c r="HL12" s="580"/>
      <c r="HM12" s="580"/>
      <c r="HN12" s="580"/>
      <c r="HO12" s="580"/>
      <c r="HP12" s="580"/>
      <c r="HQ12" s="580"/>
      <c r="HR12" s="580"/>
      <c r="HS12" s="580"/>
      <c r="HT12" s="580"/>
      <c r="HU12" s="580"/>
      <c r="HV12" s="580"/>
      <c r="HW12" s="580"/>
    </row>
    <row r="13" spans="1:231" s="571" customFormat="1" ht="18.75">
      <c r="A13" s="572" t="s">
        <v>211</v>
      </c>
      <c r="B13" s="587" t="s">
        <v>186</v>
      </c>
      <c r="C13" s="574"/>
      <c r="D13" s="574" t="s">
        <v>331</v>
      </c>
      <c r="E13" s="574"/>
      <c r="F13" s="593"/>
      <c r="G13" s="574">
        <v>2</v>
      </c>
      <c r="H13" s="574">
        <v>60</v>
      </c>
      <c r="I13" s="574">
        <v>36</v>
      </c>
      <c r="J13" s="574">
        <v>18</v>
      </c>
      <c r="K13" s="574">
        <v>18</v>
      </c>
      <c r="L13" s="574"/>
      <c r="M13" s="574">
        <v>24</v>
      </c>
      <c r="N13" s="574"/>
      <c r="O13" s="574"/>
      <c r="P13" s="574"/>
      <c r="Q13" s="574"/>
      <c r="R13" s="574"/>
      <c r="S13" s="574">
        <v>4</v>
      </c>
      <c r="T13" s="574"/>
      <c r="U13" s="574"/>
      <c r="V13" s="574"/>
      <c r="W13" s="574"/>
      <c r="X13" s="574"/>
      <c r="Y13" s="583"/>
      <c r="Z13" s="569"/>
      <c r="AA13" s="569" t="s">
        <v>384</v>
      </c>
      <c r="AB13" s="569" t="s">
        <v>384</v>
      </c>
      <c r="AC13" s="569" t="s">
        <v>384</v>
      </c>
      <c r="AD13" s="569" t="s">
        <v>384</v>
      </c>
      <c r="AE13" s="569" t="s">
        <v>384</v>
      </c>
      <c r="AF13" s="569" t="s">
        <v>383</v>
      </c>
      <c r="AG13" s="569"/>
      <c r="AH13" s="569"/>
      <c r="AI13" s="569"/>
      <c r="AJ13" s="569"/>
      <c r="AK13" s="569"/>
      <c r="AL13" s="569"/>
      <c r="AM13" s="569"/>
      <c r="AN13" s="569"/>
      <c r="AO13" s="569"/>
      <c r="AP13" s="569"/>
      <c r="AQ13" s="569"/>
      <c r="AR13" s="569"/>
      <c r="AS13" s="569"/>
      <c r="AT13" s="569"/>
      <c r="AU13" s="569"/>
      <c r="AV13" s="569"/>
      <c r="AW13" s="569"/>
      <c r="AX13" s="569"/>
      <c r="AY13" s="569"/>
      <c r="AZ13" s="580"/>
      <c r="BA13" s="580"/>
      <c r="BB13" s="580"/>
      <c r="BC13" s="580"/>
      <c r="BD13" s="580"/>
      <c r="BE13" s="580"/>
      <c r="BF13" s="580"/>
      <c r="BG13" s="580"/>
      <c r="BH13" s="580"/>
      <c r="BI13" s="580"/>
      <c r="BJ13" s="580"/>
      <c r="BK13" s="580"/>
      <c r="BL13" s="580"/>
      <c r="BM13" s="580"/>
      <c r="BN13" s="580"/>
      <c r="BO13" s="580"/>
      <c r="BP13" s="580"/>
      <c r="BQ13" s="580"/>
      <c r="BR13" s="580"/>
      <c r="BS13" s="580"/>
      <c r="BT13" s="580"/>
      <c r="BU13" s="580"/>
      <c r="BV13" s="580"/>
      <c r="BW13" s="580"/>
      <c r="BX13" s="580"/>
      <c r="BY13" s="580"/>
      <c r="BZ13" s="580"/>
      <c r="CA13" s="580"/>
      <c r="CB13" s="580"/>
      <c r="CC13" s="580"/>
      <c r="CD13" s="580"/>
      <c r="CE13" s="580"/>
      <c r="CF13" s="580"/>
      <c r="CG13" s="580"/>
      <c r="CH13" s="580"/>
      <c r="CI13" s="580"/>
      <c r="CJ13" s="580"/>
      <c r="CK13" s="580"/>
      <c r="CL13" s="580"/>
      <c r="CM13" s="580"/>
      <c r="CN13" s="580"/>
      <c r="CO13" s="580"/>
      <c r="CP13" s="580"/>
      <c r="CQ13" s="580"/>
      <c r="CR13" s="580"/>
      <c r="CS13" s="580"/>
      <c r="CT13" s="580"/>
      <c r="CU13" s="580"/>
      <c r="CV13" s="580"/>
      <c r="CW13" s="580"/>
      <c r="CX13" s="580"/>
      <c r="CY13" s="580"/>
      <c r="CZ13" s="580"/>
      <c r="DA13" s="580"/>
      <c r="DB13" s="580"/>
      <c r="DC13" s="580"/>
      <c r="DD13" s="580"/>
      <c r="DE13" s="580"/>
      <c r="DF13" s="580"/>
      <c r="DG13" s="580"/>
      <c r="DH13" s="580"/>
      <c r="DI13" s="580"/>
      <c r="DJ13" s="580"/>
      <c r="DK13" s="580"/>
      <c r="DL13" s="580"/>
      <c r="DM13" s="580"/>
      <c r="DN13" s="580"/>
      <c r="DO13" s="580"/>
      <c r="DP13" s="580"/>
      <c r="DQ13" s="580"/>
      <c r="DR13" s="580"/>
      <c r="DS13" s="580"/>
      <c r="DT13" s="580"/>
      <c r="DU13" s="580"/>
      <c r="DV13" s="580"/>
      <c r="DW13" s="580"/>
      <c r="DX13" s="580"/>
      <c r="DY13" s="580"/>
      <c r="DZ13" s="580"/>
      <c r="EA13" s="580"/>
      <c r="EB13" s="580"/>
      <c r="EC13" s="580"/>
      <c r="ED13" s="580"/>
      <c r="EE13" s="580"/>
      <c r="EF13" s="580"/>
      <c r="EG13" s="580"/>
      <c r="EH13" s="580"/>
      <c r="EI13" s="580"/>
      <c r="EJ13" s="580"/>
      <c r="EK13" s="580"/>
      <c r="EL13" s="580"/>
      <c r="EM13" s="580"/>
      <c r="EN13" s="580"/>
      <c r="EO13" s="580"/>
      <c r="EP13" s="580"/>
      <c r="EQ13" s="580"/>
      <c r="ER13" s="580"/>
      <c r="ES13" s="580"/>
      <c r="ET13" s="580"/>
      <c r="EU13" s="580"/>
      <c r="EV13" s="580"/>
      <c r="EW13" s="580"/>
      <c r="EX13" s="580"/>
      <c r="EY13" s="580"/>
      <c r="EZ13" s="580"/>
      <c r="FA13" s="580"/>
      <c r="FB13" s="580"/>
      <c r="FC13" s="580"/>
      <c r="FD13" s="580"/>
      <c r="FE13" s="580"/>
      <c r="FF13" s="580"/>
      <c r="FG13" s="580"/>
      <c r="FH13" s="580"/>
      <c r="FI13" s="580"/>
      <c r="FJ13" s="580"/>
      <c r="FK13" s="580"/>
      <c r="FL13" s="580"/>
      <c r="FM13" s="580"/>
      <c r="FN13" s="580"/>
      <c r="FO13" s="580"/>
      <c r="FP13" s="580"/>
      <c r="FQ13" s="580"/>
      <c r="FR13" s="580"/>
      <c r="FS13" s="580"/>
      <c r="FT13" s="580"/>
      <c r="FU13" s="580"/>
      <c r="FV13" s="580"/>
      <c r="FW13" s="580"/>
      <c r="FX13" s="580"/>
      <c r="FY13" s="580"/>
      <c r="FZ13" s="580"/>
      <c r="GA13" s="580"/>
      <c r="GB13" s="580"/>
      <c r="GC13" s="580"/>
      <c r="GD13" s="580"/>
      <c r="GE13" s="580"/>
      <c r="GF13" s="580"/>
      <c r="GG13" s="580"/>
      <c r="GH13" s="580"/>
      <c r="GI13" s="580"/>
      <c r="GJ13" s="580"/>
      <c r="GK13" s="580"/>
      <c r="GL13" s="580"/>
      <c r="GM13" s="580"/>
      <c r="GN13" s="580"/>
      <c r="GO13" s="580"/>
      <c r="GP13" s="580"/>
      <c r="GQ13" s="580"/>
      <c r="GR13" s="580"/>
      <c r="GS13" s="580"/>
      <c r="GT13" s="580"/>
      <c r="GU13" s="580"/>
      <c r="GV13" s="580"/>
      <c r="GW13" s="580"/>
      <c r="GX13" s="580"/>
      <c r="GY13" s="580"/>
      <c r="GZ13" s="580"/>
      <c r="HA13" s="580"/>
      <c r="HB13" s="580"/>
      <c r="HC13" s="580"/>
      <c r="HD13" s="580"/>
      <c r="HE13" s="580"/>
      <c r="HF13" s="580"/>
      <c r="HG13" s="580"/>
      <c r="HH13" s="580"/>
      <c r="HI13" s="580"/>
      <c r="HJ13" s="580"/>
      <c r="HK13" s="580"/>
      <c r="HL13" s="580"/>
      <c r="HM13" s="580"/>
      <c r="HN13" s="580"/>
      <c r="HO13" s="580"/>
      <c r="HP13" s="580"/>
      <c r="HQ13" s="580"/>
      <c r="HR13" s="580"/>
      <c r="HS13" s="580"/>
      <c r="HT13" s="580"/>
      <c r="HU13" s="580"/>
      <c r="HV13" s="580"/>
      <c r="HW13" s="580"/>
    </row>
    <row r="14" spans="1:231" s="571" customFormat="1" ht="18.75">
      <c r="A14" s="572" t="s">
        <v>215</v>
      </c>
      <c r="B14" s="587" t="s">
        <v>187</v>
      </c>
      <c r="C14" s="574"/>
      <c r="D14" s="574" t="s">
        <v>331</v>
      </c>
      <c r="E14" s="574"/>
      <c r="F14" s="593"/>
      <c r="G14" s="574">
        <v>2.5</v>
      </c>
      <c r="H14" s="574">
        <v>75</v>
      </c>
      <c r="I14" s="574">
        <v>36</v>
      </c>
      <c r="J14" s="574">
        <v>18</v>
      </c>
      <c r="K14" s="574">
        <v>18</v>
      </c>
      <c r="L14" s="574"/>
      <c r="M14" s="574">
        <v>39</v>
      </c>
      <c r="N14" s="574"/>
      <c r="O14" s="574"/>
      <c r="P14" s="574"/>
      <c r="Q14" s="574"/>
      <c r="R14" s="574"/>
      <c r="S14" s="574">
        <v>4</v>
      </c>
      <c r="T14" s="574"/>
      <c r="U14" s="574"/>
      <c r="V14" s="574"/>
      <c r="W14" s="574"/>
      <c r="X14" s="574"/>
      <c r="Y14" s="583"/>
      <c r="Z14" s="569"/>
      <c r="AA14" s="569" t="s">
        <v>384</v>
      </c>
      <c r="AB14" s="569" t="s">
        <v>384</v>
      </c>
      <c r="AC14" s="569" t="s">
        <v>384</v>
      </c>
      <c r="AD14" s="569" t="s">
        <v>384</v>
      </c>
      <c r="AE14" s="569" t="s">
        <v>384</v>
      </c>
      <c r="AF14" s="569" t="s">
        <v>383</v>
      </c>
      <c r="AG14" s="569"/>
      <c r="AH14" s="569"/>
      <c r="AI14" s="569"/>
      <c r="AJ14" s="569"/>
      <c r="AK14" s="569"/>
      <c r="AL14" s="569"/>
      <c r="AM14" s="569"/>
      <c r="AN14" s="569"/>
      <c r="AO14" s="569"/>
      <c r="AP14" s="569"/>
      <c r="AQ14" s="569"/>
      <c r="AR14" s="569"/>
      <c r="AS14" s="569"/>
      <c r="AT14" s="569"/>
      <c r="AU14" s="569"/>
      <c r="AV14" s="569"/>
      <c r="AW14" s="569"/>
      <c r="AX14" s="569"/>
      <c r="AY14" s="569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/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0"/>
      <c r="DE14" s="580"/>
      <c r="DF14" s="580"/>
      <c r="DG14" s="580"/>
      <c r="DH14" s="580"/>
      <c r="DI14" s="580"/>
      <c r="DJ14" s="580"/>
      <c r="DK14" s="580"/>
      <c r="DL14" s="580"/>
      <c r="DM14" s="580"/>
      <c r="DN14" s="580"/>
      <c r="DO14" s="580"/>
      <c r="DP14" s="580"/>
      <c r="DQ14" s="580"/>
      <c r="DR14" s="580"/>
      <c r="DS14" s="580"/>
      <c r="DT14" s="580"/>
      <c r="DU14" s="580"/>
      <c r="DV14" s="580"/>
      <c r="DW14" s="580"/>
      <c r="DX14" s="580"/>
      <c r="DY14" s="580"/>
      <c r="DZ14" s="580"/>
      <c r="EA14" s="580"/>
      <c r="EB14" s="580"/>
      <c r="EC14" s="580"/>
      <c r="ED14" s="580"/>
      <c r="EE14" s="580"/>
      <c r="EF14" s="580"/>
      <c r="EG14" s="580"/>
      <c r="EH14" s="580"/>
      <c r="EI14" s="580"/>
      <c r="EJ14" s="580"/>
      <c r="EK14" s="580"/>
      <c r="EL14" s="580"/>
      <c r="EM14" s="580"/>
      <c r="EN14" s="580"/>
      <c r="EO14" s="580"/>
      <c r="EP14" s="580"/>
      <c r="EQ14" s="580"/>
      <c r="ER14" s="580"/>
      <c r="ES14" s="580"/>
      <c r="ET14" s="580"/>
      <c r="EU14" s="580"/>
      <c r="EV14" s="580"/>
      <c r="EW14" s="580"/>
      <c r="EX14" s="580"/>
      <c r="EY14" s="580"/>
      <c r="EZ14" s="580"/>
      <c r="FA14" s="580"/>
      <c r="FB14" s="580"/>
      <c r="FC14" s="580"/>
      <c r="FD14" s="580"/>
      <c r="FE14" s="580"/>
      <c r="FF14" s="580"/>
      <c r="FG14" s="580"/>
      <c r="FH14" s="580"/>
      <c r="FI14" s="580"/>
      <c r="FJ14" s="580"/>
      <c r="FK14" s="580"/>
      <c r="FL14" s="580"/>
      <c r="FM14" s="580"/>
      <c r="FN14" s="580"/>
      <c r="FO14" s="580"/>
      <c r="FP14" s="580"/>
      <c r="FQ14" s="580"/>
      <c r="FR14" s="580"/>
      <c r="FS14" s="580"/>
      <c r="FT14" s="580"/>
      <c r="FU14" s="580"/>
      <c r="FV14" s="580"/>
      <c r="FW14" s="580"/>
      <c r="FX14" s="580"/>
      <c r="FY14" s="580"/>
      <c r="FZ14" s="580"/>
      <c r="GA14" s="580"/>
      <c r="GB14" s="580"/>
      <c r="GC14" s="580"/>
      <c r="GD14" s="580"/>
      <c r="GE14" s="580"/>
      <c r="GF14" s="580"/>
      <c r="GG14" s="580"/>
      <c r="GH14" s="580"/>
      <c r="GI14" s="580"/>
      <c r="GJ14" s="580"/>
      <c r="GK14" s="580"/>
      <c r="GL14" s="580"/>
      <c r="GM14" s="580"/>
      <c r="GN14" s="580"/>
      <c r="GO14" s="580"/>
      <c r="GP14" s="580"/>
      <c r="GQ14" s="580"/>
      <c r="GR14" s="580"/>
      <c r="GS14" s="580"/>
      <c r="GT14" s="580"/>
      <c r="GU14" s="580"/>
      <c r="GV14" s="580"/>
      <c r="GW14" s="580"/>
      <c r="GX14" s="580"/>
      <c r="GY14" s="580"/>
      <c r="GZ14" s="580"/>
      <c r="HA14" s="580"/>
      <c r="HB14" s="580"/>
      <c r="HC14" s="580"/>
      <c r="HD14" s="580"/>
      <c r="HE14" s="580"/>
      <c r="HF14" s="580"/>
      <c r="HG14" s="580"/>
      <c r="HH14" s="580"/>
      <c r="HI14" s="580"/>
      <c r="HJ14" s="580"/>
      <c r="HK14" s="580"/>
      <c r="HL14" s="580"/>
      <c r="HM14" s="580"/>
      <c r="HN14" s="580"/>
      <c r="HO14" s="580"/>
      <c r="HP14" s="580"/>
      <c r="HQ14" s="580"/>
      <c r="HR14" s="580"/>
      <c r="HS14" s="580"/>
      <c r="HT14" s="580"/>
      <c r="HU14" s="580"/>
      <c r="HV14" s="580"/>
      <c r="HW14" s="580"/>
    </row>
    <row r="15" spans="1:231" s="571" customFormat="1" ht="19.5">
      <c r="A15" s="572" t="s">
        <v>245</v>
      </c>
      <c r="B15" s="587" t="s">
        <v>268</v>
      </c>
      <c r="C15" s="574"/>
      <c r="D15" s="574" t="s">
        <v>331</v>
      </c>
      <c r="E15" s="574"/>
      <c r="F15" s="589"/>
      <c r="G15" s="574">
        <v>2</v>
      </c>
      <c r="H15" s="574">
        <v>60</v>
      </c>
      <c r="I15" s="574">
        <v>24</v>
      </c>
      <c r="J15" s="574">
        <v>16</v>
      </c>
      <c r="K15" s="574"/>
      <c r="L15" s="574">
        <v>8</v>
      </c>
      <c r="M15" s="574">
        <v>36</v>
      </c>
      <c r="N15" s="574"/>
      <c r="O15" s="574"/>
      <c r="P15" s="574"/>
      <c r="Q15" s="574"/>
      <c r="R15" s="574"/>
      <c r="S15" s="574">
        <v>3</v>
      </c>
      <c r="T15" s="574"/>
      <c r="U15" s="574"/>
      <c r="V15" s="574"/>
      <c r="W15" s="574"/>
      <c r="X15" s="574"/>
      <c r="Y15" s="583"/>
      <c r="Z15" s="569"/>
      <c r="AA15" s="569" t="s">
        <v>384</v>
      </c>
      <c r="AB15" s="569" t="s">
        <v>384</v>
      </c>
      <c r="AC15" s="569" t="s">
        <v>384</v>
      </c>
      <c r="AD15" s="569" t="s">
        <v>384</v>
      </c>
      <c r="AE15" s="569" t="s">
        <v>384</v>
      </c>
      <c r="AF15" s="569" t="s">
        <v>383</v>
      </c>
      <c r="AG15" s="569"/>
      <c r="AH15" s="569"/>
      <c r="AI15" s="569"/>
      <c r="AJ15" s="569"/>
      <c r="AK15" s="569"/>
      <c r="AL15" s="569"/>
      <c r="AM15" s="569"/>
      <c r="AN15" s="569"/>
      <c r="AO15" s="569"/>
      <c r="AP15" s="569"/>
      <c r="AQ15" s="569"/>
      <c r="AR15" s="569"/>
      <c r="AS15" s="569"/>
      <c r="AT15" s="569"/>
      <c r="AU15" s="569"/>
      <c r="AV15" s="569"/>
      <c r="AW15" s="569"/>
      <c r="AX15" s="569"/>
      <c r="AY15" s="569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/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  <c r="BZ15" s="580"/>
      <c r="CA15" s="580"/>
      <c r="CB15" s="580"/>
      <c r="CC15" s="580"/>
      <c r="CD15" s="580"/>
      <c r="CE15" s="580"/>
      <c r="CF15" s="580"/>
      <c r="CG15" s="580"/>
      <c r="CH15" s="580"/>
      <c r="CI15" s="580"/>
      <c r="CJ15" s="580"/>
      <c r="CK15" s="580"/>
      <c r="CL15" s="580"/>
      <c r="CM15" s="580"/>
      <c r="CN15" s="580"/>
      <c r="CO15" s="580"/>
      <c r="CP15" s="580"/>
      <c r="CQ15" s="580"/>
      <c r="CR15" s="580"/>
      <c r="CS15" s="580"/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0"/>
      <c r="DG15" s="580"/>
      <c r="DH15" s="580"/>
      <c r="DI15" s="580"/>
      <c r="DJ15" s="580"/>
      <c r="DK15" s="580"/>
      <c r="DL15" s="580"/>
      <c r="DM15" s="580"/>
      <c r="DN15" s="580"/>
      <c r="DO15" s="580"/>
      <c r="DP15" s="580"/>
      <c r="DQ15" s="580"/>
      <c r="DR15" s="580"/>
      <c r="DS15" s="580"/>
      <c r="DT15" s="580"/>
      <c r="DU15" s="580"/>
      <c r="DV15" s="580"/>
      <c r="DW15" s="580"/>
      <c r="DX15" s="580"/>
      <c r="DY15" s="580"/>
      <c r="DZ15" s="580"/>
      <c r="EA15" s="580"/>
      <c r="EB15" s="580"/>
      <c r="EC15" s="580"/>
      <c r="ED15" s="580"/>
      <c r="EE15" s="580"/>
      <c r="EF15" s="580"/>
      <c r="EG15" s="580"/>
      <c r="EH15" s="580"/>
      <c r="EI15" s="580"/>
      <c r="EJ15" s="580"/>
      <c r="EK15" s="580"/>
      <c r="EL15" s="580"/>
      <c r="EM15" s="580"/>
      <c r="EN15" s="580"/>
      <c r="EO15" s="580"/>
      <c r="EP15" s="580"/>
      <c r="EQ15" s="580"/>
      <c r="ER15" s="580"/>
      <c r="ES15" s="580"/>
      <c r="ET15" s="580"/>
      <c r="EU15" s="580"/>
      <c r="EV15" s="580"/>
      <c r="EW15" s="580"/>
      <c r="EX15" s="580"/>
      <c r="EY15" s="580"/>
      <c r="EZ15" s="580"/>
      <c r="FA15" s="580"/>
      <c r="FB15" s="580"/>
      <c r="FC15" s="580"/>
      <c r="FD15" s="580"/>
      <c r="FE15" s="580"/>
      <c r="FF15" s="580"/>
      <c r="FG15" s="580"/>
      <c r="FH15" s="580"/>
      <c r="FI15" s="580"/>
      <c r="FJ15" s="580"/>
      <c r="FK15" s="580"/>
      <c r="FL15" s="580"/>
      <c r="FM15" s="580"/>
      <c r="FN15" s="580"/>
      <c r="FO15" s="580"/>
      <c r="FP15" s="580"/>
      <c r="FQ15" s="580"/>
      <c r="FR15" s="580"/>
      <c r="FS15" s="580"/>
      <c r="FT15" s="580"/>
      <c r="FU15" s="580"/>
      <c r="FV15" s="580"/>
      <c r="FW15" s="580"/>
      <c r="FX15" s="580"/>
      <c r="FY15" s="580"/>
      <c r="FZ15" s="580"/>
      <c r="GA15" s="580"/>
      <c r="GB15" s="580"/>
      <c r="GC15" s="580"/>
      <c r="GD15" s="580"/>
      <c r="GE15" s="580"/>
      <c r="GF15" s="580"/>
      <c r="GG15" s="580"/>
      <c r="GH15" s="580"/>
      <c r="GI15" s="580"/>
      <c r="GJ15" s="580"/>
      <c r="GK15" s="580"/>
      <c r="GL15" s="580"/>
      <c r="GM15" s="580"/>
      <c r="GN15" s="580"/>
      <c r="GO15" s="580"/>
      <c r="GP15" s="580"/>
      <c r="GQ15" s="580"/>
      <c r="GR15" s="580"/>
      <c r="GS15" s="580"/>
      <c r="GT15" s="580"/>
      <c r="GU15" s="580"/>
      <c r="GV15" s="580"/>
      <c r="GW15" s="580"/>
      <c r="GX15" s="580"/>
      <c r="GY15" s="580"/>
      <c r="GZ15" s="580"/>
      <c r="HA15" s="580"/>
      <c r="HB15" s="580"/>
      <c r="HC15" s="580"/>
      <c r="HD15" s="580"/>
      <c r="HE15" s="580"/>
      <c r="HF15" s="580"/>
      <c r="HG15" s="580"/>
      <c r="HH15" s="580"/>
      <c r="HI15" s="580"/>
      <c r="HJ15" s="580"/>
      <c r="HK15" s="580"/>
      <c r="HL15" s="580"/>
      <c r="HM15" s="580"/>
      <c r="HN15" s="580"/>
      <c r="HO15" s="580"/>
      <c r="HP15" s="580"/>
      <c r="HQ15" s="580"/>
      <c r="HR15" s="580"/>
      <c r="HS15" s="580"/>
      <c r="HT15" s="580"/>
      <c r="HU15" s="580"/>
      <c r="HV15" s="580"/>
      <c r="HW15" s="580"/>
    </row>
    <row r="16" spans="1:231" s="571" customFormat="1" ht="18.75">
      <c r="A16" s="562" t="s">
        <v>307</v>
      </c>
      <c r="B16" s="606" t="s">
        <v>394</v>
      </c>
      <c r="C16" s="607"/>
      <c r="D16" s="597" t="s">
        <v>331</v>
      </c>
      <c r="E16" s="597"/>
      <c r="F16" s="608"/>
      <c r="G16" s="597">
        <v>1.5</v>
      </c>
      <c r="H16" s="597">
        <v>45</v>
      </c>
      <c r="I16" s="597">
        <v>16</v>
      </c>
      <c r="J16" s="597">
        <v>16</v>
      </c>
      <c r="K16" s="597"/>
      <c r="L16" s="597"/>
      <c r="M16" s="597">
        <v>29</v>
      </c>
      <c r="N16" s="607"/>
      <c r="O16" s="607"/>
      <c r="P16" s="607"/>
      <c r="Q16" s="597"/>
      <c r="R16" s="597"/>
      <c r="S16" s="597">
        <v>2</v>
      </c>
      <c r="T16" s="597"/>
      <c r="U16" s="597"/>
      <c r="V16" s="597"/>
      <c r="W16" s="574"/>
      <c r="X16" s="574"/>
      <c r="Y16" s="574"/>
      <c r="Z16" s="569"/>
      <c r="AA16" s="569" t="s">
        <v>384</v>
      </c>
      <c r="AB16" s="569" t="s">
        <v>384</v>
      </c>
      <c r="AC16" s="569" t="s">
        <v>384</v>
      </c>
      <c r="AD16" s="569" t="s">
        <v>384</v>
      </c>
      <c r="AE16" s="569" t="s">
        <v>384</v>
      </c>
      <c r="AF16" s="569" t="s">
        <v>383</v>
      </c>
      <c r="AG16" s="569"/>
      <c r="AH16" s="569"/>
      <c r="AI16" s="569"/>
      <c r="AJ16" s="569"/>
      <c r="AK16" s="569"/>
      <c r="AL16" s="569"/>
      <c r="AM16" s="569"/>
      <c r="AN16" s="569"/>
      <c r="AO16" s="569"/>
      <c r="AP16" s="569"/>
      <c r="AQ16" s="569"/>
      <c r="AR16" s="569"/>
      <c r="AS16" s="569"/>
      <c r="AT16" s="569"/>
      <c r="AU16" s="569"/>
      <c r="AV16" s="569"/>
      <c r="AW16" s="569"/>
      <c r="AX16" s="569"/>
      <c r="AY16" s="569"/>
      <c r="AZ16" s="580"/>
      <c r="BA16" s="580"/>
      <c r="BB16" s="580"/>
      <c r="BC16" s="580"/>
      <c r="BD16" s="580"/>
      <c r="BE16" s="580"/>
      <c r="BF16" s="580"/>
      <c r="BG16" s="580"/>
      <c r="BH16" s="580"/>
      <c r="BI16" s="580"/>
      <c r="BJ16" s="580"/>
      <c r="BK16" s="580"/>
      <c r="BL16" s="580"/>
      <c r="BM16" s="580"/>
      <c r="BN16" s="580"/>
      <c r="BO16" s="580"/>
      <c r="BP16" s="580"/>
      <c r="BQ16" s="580"/>
      <c r="BR16" s="580"/>
      <c r="BS16" s="580"/>
      <c r="BT16" s="580"/>
      <c r="BU16" s="580"/>
      <c r="BV16" s="580"/>
      <c r="BW16" s="580"/>
      <c r="BX16" s="580"/>
      <c r="BY16" s="580"/>
      <c r="BZ16" s="580"/>
      <c r="CA16" s="580"/>
      <c r="CB16" s="580"/>
      <c r="CC16" s="580"/>
      <c r="CD16" s="580"/>
      <c r="CE16" s="580"/>
      <c r="CF16" s="580"/>
      <c r="CG16" s="580"/>
      <c r="CH16" s="580"/>
      <c r="CI16" s="580"/>
      <c r="CJ16" s="580"/>
      <c r="CK16" s="580"/>
      <c r="CL16" s="580"/>
      <c r="CM16" s="580"/>
      <c r="CN16" s="580"/>
      <c r="CO16" s="580"/>
      <c r="CP16" s="580"/>
      <c r="CQ16" s="580"/>
      <c r="CR16" s="580"/>
      <c r="CS16" s="580"/>
      <c r="CT16" s="580"/>
      <c r="CU16" s="580"/>
      <c r="CV16" s="580"/>
      <c r="CW16" s="580"/>
      <c r="CX16" s="580"/>
      <c r="CY16" s="580"/>
      <c r="CZ16" s="580"/>
      <c r="DA16" s="580"/>
      <c r="DB16" s="580"/>
      <c r="DC16" s="580"/>
      <c r="DD16" s="580"/>
      <c r="DE16" s="580"/>
      <c r="DF16" s="580"/>
      <c r="DG16" s="580"/>
      <c r="DH16" s="580"/>
      <c r="DI16" s="580"/>
      <c r="DJ16" s="580"/>
      <c r="DK16" s="580"/>
      <c r="DL16" s="580"/>
      <c r="DM16" s="580"/>
      <c r="DN16" s="580"/>
      <c r="DO16" s="580"/>
      <c r="DP16" s="580"/>
      <c r="DQ16" s="580"/>
      <c r="DR16" s="580"/>
      <c r="DS16" s="580"/>
      <c r="DT16" s="580"/>
      <c r="DU16" s="580"/>
      <c r="DV16" s="580"/>
      <c r="DW16" s="580"/>
      <c r="DX16" s="580"/>
      <c r="DY16" s="580"/>
      <c r="DZ16" s="580"/>
      <c r="EA16" s="580"/>
      <c r="EB16" s="580"/>
      <c r="EC16" s="580"/>
      <c r="ED16" s="580"/>
      <c r="EE16" s="580"/>
      <c r="EF16" s="580"/>
      <c r="EG16" s="580"/>
      <c r="EH16" s="580"/>
      <c r="EI16" s="580"/>
      <c r="EJ16" s="580"/>
      <c r="EK16" s="580"/>
      <c r="EL16" s="580"/>
      <c r="EM16" s="580"/>
      <c r="EN16" s="580"/>
      <c r="EO16" s="580"/>
      <c r="EP16" s="580"/>
      <c r="EQ16" s="580"/>
      <c r="ER16" s="580"/>
      <c r="ES16" s="580"/>
      <c r="ET16" s="580"/>
      <c r="EU16" s="580"/>
      <c r="EV16" s="580"/>
      <c r="EW16" s="580"/>
      <c r="EX16" s="580"/>
      <c r="EY16" s="580"/>
      <c r="EZ16" s="580"/>
      <c r="FA16" s="580"/>
      <c r="FB16" s="580"/>
      <c r="FC16" s="580"/>
      <c r="FD16" s="580"/>
      <c r="FE16" s="580"/>
      <c r="FF16" s="580"/>
      <c r="FG16" s="580"/>
      <c r="FH16" s="580"/>
      <c r="FI16" s="580"/>
      <c r="FJ16" s="580"/>
      <c r="FK16" s="580"/>
      <c r="FL16" s="580"/>
      <c r="FM16" s="580"/>
      <c r="FN16" s="580"/>
      <c r="FO16" s="580"/>
      <c r="FP16" s="580"/>
      <c r="FQ16" s="580"/>
      <c r="FR16" s="580"/>
      <c r="FS16" s="580"/>
      <c r="FT16" s="580"/>
      <c r="FU16" s="580"/>
      <c r="FV16" s="580"/>
      <c r="FW16" s="580"/>
      <c r="FX16" s="580"/>
      <c r="FY16" s="580"/>
      <c r="FZ16" s="580"/>
      <c r="GA16" s="580"/>
      <c r="GB16" s="580"/>
      <c r="GC16" s="580"/>
      <c r="GD16" s="580"/>
      <c r="GE16" s="580"/>
      <c r="GF16" s="580"/>
      <c r="GG16" s="580"/>
      <c r="GH16" s="580"/>
      <c r="GI16" s="580"/>
      <c r="GJ16" s="580"/>
      <c r="GK16" s="580"/>
      <c r="GL16" s="580"/>
      <c r="GM16" s="580"/>
      <c r="GN16" s="580"/>
      <c r="GO16" s="580"/>
      <c r="GP16" s="580"/>
      <c r="GQ16" s="580"/>
      <c r="GR16" s="580"/>
      <c r="GS16" s="580"/>
      <c r="GT16" s="580"/>
      <c r="GU16" s="580"/>
      <c r="GV16" s="580"/>
      <c r="GW16" s="580"/>
      <c r="GX16" s="580"/>
      <c r="GY16" s="580"/>
      <c r="GZ16" s="580"/>
      <c r="HA16" s="580"/>
      <c r="HB16" s="580"/>
      <c r="HC16" s="580"/>
      <c r="HD16" s="580"/>
      <c r="HE16" s="580"/>
      <c r="HF16" s="580"/>
      <c r="HG16" s="580"/>
      <c r="HH16" s="580"/>
      <c r="HI16" s="580"/>
      <c r="HJ16" s="580"/>
      <c r="HK16" s="580"/>
      <c r="HL16" s="580"/>
      <c r="HM16" s="580"/>
      <c r="HN16" s="580"/>
      <c r="HO16" s="580"/>
      <c r="HP16" s="580"/>
      <c r="HQ16" s="580"/>
      <c r="HR16" s="580"/>
      <c r="HS16" s="580"/>
      <c r="HT16" s="580"/>
      <c r="HU16" s="580"/>
      <c r="HV16" s="580"/>
      <c r="HW16" s="580"/>
    </row>
    <row r="17" spans="1:57" s="571" customFormat="1" ht="18.75">
      <c r="A17" s="591"/>
      <c r="B17" s="599"/>
      <c r="C17" s="600">
        <v>2</v>
      </c>
      <c r="D17" s="601">
        <v>5</v>
      </c>
      <c r="E17" s="601"/>
      <c r="F17" s="600"/>
      <c r="G17" s="600"/>
      <c r="H17" s="600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>
        <f>SUM(S9:S16)</f>
        <v>27</v>
      </c>
      <c r="T17" s="599"/>
      <c r="U17" s="599"/>
      <c r="V17" s="599"/>
      <c r="W17" s="599"/>
      <c r="X17" s="599"/>
      <c r="Y17" s="599"/>
      <c r="Z17" s="599"/>
      <c r="AA17" s="599"/>
      <c r="AB17" s="599"/>
      <c r="AC17" s="599"/>
      <c r="AD17" s="599"/>
      <c r="AE17" s="599"/>
      <c r="AF17" s="599"/>
      <c r="AG17" s="599"/>
      <c r="AH17" s="599"/>
      <c r="AI17" s="599"/>
      <c r="AJ17" s="599"/>
      <c r="AK17" s="599"/>
      <c r="AL17" s="599"/>
      <c r="AM17" s="599"/>
      <c r="AN17" s="599"/>
      <c r="AO17" s="599"/>
      <c r="AP17" s="599"/>
      <c r="AQ17" s="599"/>
      <c r="AR17" s="599"/>
      <c r="AS17" s="599"/>
      <c r="AT17" s="599"/>
      <c r="AU17" s="599"/>
      <c r="AV17" s="599"/>
      <c r="AW17" s="599"/>
      <c r="AX17" s="599"/>
      <c r="AY17" s="599"/>
      <c r="AZ17" s="602"/>
      <c r="BA17" s="599"/>
      <c r="BB17" s="599"/>
      <c r="BC17" s="599"/>
      <c r="BD17" s="599"/>
      <c r="BE17" s="599"/>
    </row>
  </sheetData>
  <sheetProtection selectLockedCells="1" selectUnlockedCells="1"/>
  <mergeCells count="30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Y2:AY7"/>
    <mergeCell ref="AO7:AQ7"/>
    <mergeCell ref="AR7:AT7"/>
    <mergeCell ref="AU7:AW7"/>
    <mergeCell ref="F5:F7"/>
    <mergeCell ref="J5:J7"/>
    <mergeCell ref="K5:K7"/>
    <mergeCell ref="L5:L7"/>
    <mergeCell ref="N6:Y6"/>
    <mergeCell ref="AL7:AN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cp:lastPrinted>2018-06-12T05:39:07Z</cp:lastPrinted>
  <dcterms:created xsi:type="dcterms:W3CDTF">2011-02-06T10:49:14Z</dcterms:created>
  <dcterms:modified xsi:type="dcterms:W3CDTF">2018-07-10T04:56:27Z</dcterms:modified>
  <cp:category/>
  <cp:version/>
  <cp:contentType/>
  <cp:contentStatus/>
</cp:coreProperties>
</file>